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Q:\Data\Dotace\Dokumentace_Akce_PLa\222_VD Josefův Důl, obnova objektů VD\VZ realizace\Vykaz vymer_DPS\119190003_oprava venkovni kanalizace objektu dozorstvi\"/>
    </mc:Choice>
  </mc:AlternateContent>
  <bookViews>
    <workbookView xWindow="0" yWindow="0" windowWidth="28800" windowHeight="12000"/>
  </bookViews>
  <sheets>
    <sheet name="Rekapitulace stavby" sheetId="1" r:id="rId1"/>
    <sheet name="SO 01 - Oprava žlabu" sheetId="2" r:id="rId2"/>
    <sheet name="SO 02 - Oprava vozovky" sheetId="3" r:id="rId3"/>
    <sheet name="SO 03 - Oprava zpevněných..." sheetId="4" r:id="rId4"/>
    <sheet name="SO 04 - Oprava dešťové ka..." sheetId="5" r:id="rId5"/>
    <sheet name="SO 05 - Oprava kanalizačn..." sheetId="6" r:id="rId6"/>
    <sheet name="SO 07 - Oprava odvodňovac..." sheetId="7" r:id="rId7"/>
    <sheet name="03 - Vedlejší a ostatní n..." sheetId="8" r:id="rId8"/>
  </sheets>
  <definedNames>
    <definedName name="_xlnm._FilterDatabase" localSheetId="7" hidden="1">'03 - Vedlejší a ostatní n...'!$C$122:$K$176</definedName>
    <definedName name="_xlnm._FilterDatabase" localSheetId="1" hidden="1">'SO 01 - Oprava žlabu'!$C$128:$K$197</definedName>
    <definedName name="_xlnm._FilterDatabase" localSheetId="2" hidden="1">'SO 02 - Oprava vozovky'!$C$127:$K$275</definedName>
    <definedName name="_xlnm._FilterDatabase" localSheetId="3" hidden="1">'SO 03 - Oprava zpevněných...'!$C$133:$K$239</definedName>
    <definedName name="_xlnm._FilterDatabase" localSheetId="4" hidden="1">'SO 04 - Oprava dešťové ka...'!$C$127:$K$266</definedName>
    <definedName name="_xlnm._FilterDatabase" localSheetId="5" hidden="1">'SO 05 - Oprava kanalizačn...'!$C$128:$K$294</definedName>
    <definedName name="_xlnm._FilterDatabase" localSheetId="6" hidden="1">'SO 07 - Oprava odvodňovac...'!$C$126:$K$184</definedName>
    <definedName name="_xlnm.Print_Titles" localSheetId="7">'03 - Vedlejší a ostatní n...'!$122:$122</definedName>
    <definedName name="_xlnm.Print_Titles" localSheetId="0">'Rekapitulace stavby'!$92:$92</definedName>
    <definedName name="_xlnm.Print_Titles" localSheetId="1">'SO 01 - Oprava žlabu'!$128:$128</definedName>
    <definedName name="_xlnm.Print_Titles" localSheetId="2">'SO 02 - Oprava vozovky'!$127:$127</definedName>
    <definedName name="_xlnm.Print_Titles" localSheetId="3">'SO 03 - Oprava zpevněných...'!$133:$133</definedName>
    <definedName name="_xlnm.Print_Titles" localSheetId="4">'SO 04 - Oprava dešťové ka...'!$127:$127</definedName>
    <definedName name="_xlnm.Print_Titles" localSheetId="5">'SO 05 - Oprava kanalizačn...'!$128:$128</definedName>
    <definedName name="_xlnm.Print_Titles" localSheetId="6">'SO 07 - Oprava odvodňovac...'!$126:$126</definedName>
    <definedName name="_xlnm.Print_Area" localSheetId="7">'03 - Vedlejší a ostatní n...'!$C$4:$J$76,'03 - Vedlejší a ostatní n...'!$C$82:$J$104,'03 - Vedlejší a ostatní n...'!$C$110:$K$176</definedName>
    <definedName name="_xlnm.Print_Area" localSheetId="0">'Rekapitulace stavby'!$D$4:$AO$76,'Rekapitulace stavby'!$C$82:$AQ$103</definedName>
    <definedName name="_xlnm.Print_Area" localSheetId="1">'SO 01 - Oprava žlabu'!$C$4:$J$76,'SO 01 - Oprava žlabu'!$C$82:$J$108,'SO 01 - Oprava žlabu'!$C$114:$K$197</definedName>
    <definedName name="_xlnm.Print_Area" localSheetId="2">'SO 02 - Oprava vozovky'!$C$4:$J$76,'SO 02 - Oprava vozovky'!$C$82:$J$107,'SO 02 - Oprava vozovky'!$C$113:$K$275</definedName>
    <definedName name="_xlnm.Print_Area" localSheetId="3">'SO 03 - Oprava zpevněných...'!$C$4:$J$76,'SO 03 - Oprava zpevněných...'!$C$82:$J$113,'SO 03 - Oprava zpevněných...'!$C$119:$K$239</definedName>
    <definedName name="_xlnm.Print_Area" localSheetId="4">'SO 04 - Oprava dešťové ka...'!$C$4:$J$76,'SO 04 - Oprava dešťové ka...'!$C$82:$J$107,'SO 04 - Oprava dešťové ka...'!$C$113:$K$266</definedName>
    <definedName name="_xlnm.Print_Area" localSheetId="5">'SO 05 - Oprava kanalizačn...'!$C$4:$J$76,'SO 05 - Oprava kanalizačn...'!$C$82:$J$108,'SO 05 - Oprava kanalizačn...'!$C$114:$K$294</definedName>
    <definedName name="_xlnm.Print_Area" localSheetId="6">'SO 07 - Oprava odvodňovac...'!$C$4:$J$76,'SO 07 - Oprava odvodňovac...'!$C$82:$J$106,'SO 07 - Oprava odvodňovac...'!$C$112:$K$184</definedName>
  </definedNames>
  <calcPr calcId="162913"/>
</workbook>
</file>

<file path=xl/calcChain.xml><?xml version="1.0" encoding="utf-8"?>
<calcChain xmlns="http://schemas.openxmlformats.org/spreadsheetml/2006/main">
  <c r="J125" i="8" l="1"/>
  <c r="T124" i="8"/>
  <c r="R124" i="8"/>
  <c r="P124" i="8"/>
  <c r="BK124" i="8"/>
  <c r="J124" i="8"/>
  <c r="J97" i="8"/>
  <c r="J37" i="8"/>
  <c r="J36" i="8"/>
  <c r="AY102" i="1"/>
  <c r="J35" i="8"/>
  <c r="AX102" i="1"/>
  <c r="BI176" i="8"/>
  <c r="BH176" i="8"/>
  <c r="BG176" i="8"/>
  <c r="BF176" i="8"/>
  <c r="T176" i="8"/>
  <c r="R176" i="8"/>
  <c r="P176" i="8"/>
  <c r="BI175" i="8"/>
  <c r="BH175" i="8"/>
  <c r="BG175" i="8"/>
  <c r="BF175" i="8"/>
  <c r="T175" i="8"/>
  <c r="R175" i="8"/>
  <c r="P175" i="8"/>
  <c r="BI172" i="8"/>
  <c r="BH172" i="8"/>
  <c r="BG172" i="8"/>
  <c r="BF172" i="8"/>
  <c r="T172" i="8"/>
  <c r="R172" i="8"/>
  <c r="P172" i="8"/>
  <c r="BI171" i="8"/>
  <c r="BH171" i="8"/>
  <c r="BG171" i="8"/>
  <c r="BF171" i="8"/>
  <c r="T171" i="8"/>
  <c r="R171" i="8"/>
  <c r="P171" i="8"/>
  <c r="BI170" i="8"/>
  <c r="BH170" i="8"/>
  <c r="BG170" i="8"/>
  <c r="BF170" i="8"/>
  <c r="T170" i="8"/>
  <c r="R170" i="8"/>
  <c r="P170" i="8"/>
  <c r="BI169" i="8"/>
  <c r="BH169" i="8"/>
  <c r="BG169" i="8"/>
  <c r="BF169" i="8"/>
  <c r="T169" i="8"/>
  <c r="R169" i="8"/>
  <c r="P169" i="8"/>
  <c r="BI167" i="8"/>
  <c r="BH167" i="8"/>
  <c r="BG167" i="8"/>
  <c r="BF167" i="8"/>
  <c r="T167" i="8"/>
  <c r="R167" i="8"/>
  <c r="P167" i="8"/>
  <c r="BI166" i="8"/>
  <c r="BH166" i="8"/>
  <c r="BG166" i="8"/>
  <c r="BF166" i="8"/>
  <c r="T166" i="8"/>
  <c r="R166" i="8"/>
  <c r="P166" i="8"/>
  <c r="BI165" i="8"/>
  <c r="BH165" i="8"/>
  <c r="BG165" i="8"/>
  <c r="BF165" i="8"/>
  <c r="T165" i="8"/>
  <c r="R165" i="8"/>
  <c r="P165" i="8"/>
  <c r="BI163" i="8"/>
  <c r="BH163" i="8"/>
  <c r="BG163" i="8"/>
  <c r="BF163" i="8"/>
  <c r="T163" i="8"/>
  <c r="R163" i="8"/>
  <c r="P163" i="8"/>
  <c r="BI162" i="8"/>
  <c r="BH162" i="8"/>
  <c r="BG162" i="8"/>
  <c r="BF162" i="8"/>
  <c r="T162" i="8"/>
  <c r="R162" i="8"/>
  <c r="P162" i="8"/>
  <c r="BI159" i="8"/>
  <c r="BH159" i="8"/>
  <c r="BG159" i="8"/>
  <c r="BF159" i="8"/>
  <c r="T159" i="8"/>
  <c r="R159" i="8"/>
  <c r="P159" i="8"/>
  <c r="BI158" i="8"/>
  <c r="BH158" i="8"/>
  <c r="BG158" i="8"/>
  <c r="BF158" i="8"/>
  <c r="T158" i="8"/>
  <c r="R158" i="8"/>
  <c r="P158" i="8"/>
  <c r="BI153" i="8"/>
  <c r="BH153" i="8"/>
  <c r="BG153" i="8"/>
  <c r="BF153" i="8"/>
  <c r="T153" i="8"/>
  <c r="R153" i="8"/>
  <c r="P153" i="8"/>
  <c r="BI149" i="8"/>
  <c r="BH149" i="8"/>
  <c r="BG149" i="8"/>
  <c r="BF149" i="8"/>
  <c r="T149" i="8"/>
  <c r="R149" i="8"/>
  <c r="P149" i="8"/>
  <c r="BI145" i="8"/>
  <c r="BH145" i="8"/>
  <c r="BG145" i="8"/>
  <c r="BF145" i="8"/>
  <c r="T145" i="8"/>
  <c r="R145" i="8"/>
  <c r="P145" i="8"/>
  <c r="BI128" i="8"/>
  <c r="BH128" i="8"/>
  <c r="BG128" i="8"/>
  <c r="BF128" i="8"/>
  <c r="T128" i="8"/>
  <c r="R128" i="8"/>
  <c r="P128" i="8"/>
  <c r="J98" i="8"/>
  <c r="J120" i="8"/>
  <c r="J119" i="8"/>
  <c r="F119" i="8"/>
  <c r="F117" i="8"/>
  <c r="E115" i="8"/>
  <c r="J92" i="8"/>
  <c r="J91" i="8"/>
  <c r="F91" i="8"/>
  <c r="F89" i="8"/>
  <c r="E87" i="8"/>
  <c r="J18" i="8"/>
  <c r="E18" i="8"/>
  <c r="F120" i="8" s="1"/>
  <c r="J17" i="8"/>
  <c r="J12" i="8"/>
  <c r="J117" i="8"/>
  <c r="E7" i="8"/>
  <c r="E113" i="8"/>
  <c r="J157" i="7"/>
  <c r="J102" i="7" s="1"/>
  <c r="J39" i="7"/>
  <c r="J38" i="7"/>
  <c r="AY101" i="1"/>
  <c r="J37" i="7"/>
  <c r="AX101" i="1"/>
  <c r="BI184" i="7"/>
  <c r="BH184" i="7"/>
  <c r="BG184" i="7"/>
  <c r="BF184" i="7"/>
  <c r="T184" i="7"/>
  <c r="T183" i="7"/>
  <c r="R184" i="7"/>
  <c r="R183" i="7"/>
  <c r="P184" i="7"/>
  <c r="P183" i="7"/>
  <c r="BI178" i="7"/>
  <c r="BH178" i="7"/>
  <c r="BG178" i="7"/>
  <c r="BF178" i="7"/>
  <c r="T178" i="7"/>
  <c r="R178" i="7"/>
  <c r="P178" i="7"/>
  <c r="BI175" i="7"/>
  <c r="BH175" i="7"/>
  <c r="BG175" i="7"/>
  <c r="BF175" i="7"/>
  <c r="T175" i="7"/>
  <c r="R175" i="7"/>
  <c r="P175" i="7"/>
  <c r="BI170" i="7"/>
  <c r="BH170" i="7"/>
  <c r="BG170" i="7"/>
  <c r="BF170" i="7"/>
  <c r="T170" i="7"/>
  <c r="R170" i="7"/>
  <c r="P170" i="7"/>
  <c r="BI167" i="7"/>
  <c r="BH167" i="7"/>
  <c r="BG167" i="7"/>
  <c r="BF167" i="7"/>
  <c r="T167" i="7"/>
  <c r="R167" i="7"/>
  <c r="P167" i="7"/>
  <c r="BI166" i="7"/>
  <c r="BH166" i="7"/>
  <c r="BG166" i="7"/>
  <c r="BF166" i="7"/>
  <c r="T166" i="7"/>
  <c r="R166" i="7"/>
  <c r="P166" i="7"/>
  <c r="BI165" i="7"/>
  <c r="BH165" i="7"/>
  <c r="BG165" i="7"/>
  <c r="BF165" i="7"/>
  <c r="T165" i="7"/>
  <c r="R165" i="7"/>
  <c r="P165" i="7"/>
  <c r="BI163" i="7"/>
  <c r="BH163" i="7"/>
  <c r="BG163" i="7"/>
  <c r="BF163" i="7"/>
  <c r="T163" i="7"/>
  <c r="R163" i="7"/>
  <c r="P163" i="7"/>
  <c r="BI161" i="7"/>
  <c r="BH161" i="7"/>
  <c r="BG161" i="7"/>
  <c r="BF161" i="7"/>
  <c r="T161" i="7"/>
  <c r="R161" i="7"/>
  <c r="P161" i="7"/>
  <c r="BI159" i="7"/>
  <c r="BH159" i="7"/>
  <c r="BG159" i="7"/>
  <c r="BF159" i="7"/>
  <c r="T159" i="7"/>
  <c r="R159" i="7"/>
  <c r="P159" i="7"/>
  <c r="BI156" i="7"/>
  <c r="BH156" i="7"/>
  <c r="BG156" i="7"/>
  <c r="BF156" i="7"/>
  <c r="T156" i="7"/>
  <c r="R156" i="7"/>
  <c r="P156" i="7"/>
  <c r="BI155" i="7"/>
  <c r="BH155" i="7"/>
  <c r="BG155" i="7"/>
  <c r="BF155" i="7"/>
  <c r="T155" i="7"/>
  <c r="R155" i="7"/>
  <c r="P155" i="7"/>
  <c r="BI154" i="7"/>
  <c r="BH154" i="7"/>
  <c r="BG154" i="7"/>
  <c r="BF154" i="7"/>
  <c r="T154" i="7"/>
  <c r="R154" i="7"/>
  <c r="P154" i="7"/>
  <c r="BI151" i="7"/>
  <c r="BH151" i="7"/>
  <c r="BG151" i="7"/>
  <c r="BF151" i="7"/>
  <c r="T151" i="7"/>
  <c r="R151" i="7"/>
  <c r="P151" i="7"/>
  <c r="BI149" i="7"/>
  <c r="BH149" i="7"/>
  <c r="BG149" i="7"/>
  <c r="BF149" i="7"/>
  <c r="T149" i="7"/>
  <c r="R149" i="7"/>
  <c r="P149" i="7"/>
  <c r="BI146" i="7"/>
  <c r="BH146" i="7"/>
  <c r="BG146" i="7"/>
  <c r="BF146" i="7"/>
  <c r="T146" i="7"/>
  <c r="R146" i="7"/>
  <c r="P146" i="7"/>
  <c r="BI142" i="7"/>
  <c r="BH142" i="7"/>
  <c r="BG142" i="7"/>
  <c r="BF142" i="7"/>
  <c r="T142" i="7"/>
  <c r="R142" i="7"/>
  <c r="P142" i="7"/>
  <c r="BI139" i="7"/>
  <c r="BH139" i="7"/>
  <c r="BG139" i="7"/>
  <c r="BF139" i="7"/>
  <c r="T139" i="7"/>
  <c r="R139" i="7"/>
  <c r="P139" i="7"/>
  <c r="BI134" i="7"/>
  <c r="BH134" i="7"/>
  <c r="BG134" i="7"/>
  <c r="BF134" i="7"/>
  <c r="T134" i="7"/>
  <c r="R134" i="7"/>
  <c r="P134" i="7"/>
  <c r="BI132" i="7"/>
  <c r="BH132" i="7"/>
  <c r="BG132" i="7"/>
  <c r="BF132" i="7"/>
  <c r="T132" i="7"/>
  <c r="R132" i="7"/>
  <c r="P132" i="7"/>
  <c r="BI130" i="7"/>
  <c r="BH130" i="7"/>
  <c r="BG130" i="7"/>
  <c r="BF130" i="7"/>
  <c r="T130" i="7"/>
  <c r="R130" i="7"/>
  <c r="P130" i="7"/>
  <c r="J124" i="7"/>
  <c r="J123" i="7"/>
  <c r="F123" i="7"/>
  <c r="F121" i="7"/>
  <c r="E119" i="7"/>
  <c r="J94" i="7"/>
  <c r="J93" i="7"/>
  <c r="F93" i="7"/>
  <c r="F91" i="7"/>
  <c r="E89" i="7"/>
  <c r="J20" i="7"/>
  <c r="E20" i="7"/>
  <c r="F94" i="7"/>
  <c r="J19" i="7"/>
  <c r="J14" i="7"/>
  <c r="J121" i="7"/>
  <c r="E7" i="7"/>
  <c r="E115" i="7" s="1"/>
  <c r="J39" i="6"/>
  <c r="J38" i="6"/>
  <c r="AY100" i="1"/>
  <c r="J37" i="6"/>
  <c r="AX100" i="1"/>
  <c r="BI294" i="6"/>
  <c r="BH294" i="6"/>
  <c r="BG294" i="6"/>
  <c r="BF294" i="6"/>
  <c r="T294" i="6"/>
  <c r="T293" i="6"/>
  <c r="R294" i="6"/>
  <c r="R293" i="6"/>
  <c r="P294" i="6"/>
  <c r="P293" i="6"/>
  <c r="BI290" i="6"/>
  <c r="BH290" i="6"/>
  <c r="BG290" i="6"/>
  <c r="BF290" i="6"/>
  <c r="T290" i="6"/>
  <c r="R290" i="6"/>
  <c r="P290" i="6"/>
  <c r="BI287" i="6"/>
  <c r="BH287" i="6"/>
  <c r="BG287" i="6"/>
  <c r="BF287" i="6"/>
  <c r="T287" i="6"/>
  <c r="R287" i="6"/>
  <c r="P287" i="6"/>
  <c r="BI284" i="6"/>
  <c r="BH284" i="6"/>
  <c r="BG284" i="6"/>
  <c r="BF284" i="6"/>
  <c r="T284" i="6"/>
  <c r="R284" i="6"/>
  <c r="P284" i="6"/>
  <c r="BI281" i="6"/>
  <c r="BH281" i="6"/>
  <c r="BG281" i="6"/>
  <c r="BF281" i="6"/>
  <c r="T281" i="6"/>
  <c r="R281" i="6"/>
  <c r="P281" i="6"/>
  <c r="BI276" i="6"/>
  <c r="BH276" i="6"/>
  <c r="BG276" i="6"/>
  <c r="BF276" i="6"/>
  <c r="T276" i="6"/>
  <c r="R276" i="6"/>
  <c r="P276" i="6"/>
  <c r="BI271" i="6"/>
  <c r="BH271" i="6"/>
  <c r="BG271" i="6"/>
  <c r="BF271" i="6"/>
  <c r="T271" i="6"/>
  <c r="R271" i="6"/>
  <c r="P271" i="6"/>
  <c r="BI266" i="6"/>
  <c r="BH266" i="6"/>
  <c r="BG266" i="6"/>
  <c r="BF266" i="6"/>
  <c r="T266" i="6"/>
  <c r="R266" i="6"/>
  <c r="P266" i="6"/>
  <c r="BI261" i="6"/>
  <c r="BH261" i="6"/>
  <c r="BG261" i="6"/>
  <c r="BF261" i="6"/>
  <c r="T261" i="6"/>
  <c r="R261" i="6"/>
  <c r="P261" i="6"/>
  <c r="BI259" i="6"/>
  <c r="BH259" i="6"/>
  <c r="BG259" i="6"/>
  <c r="BF259" i="6"/>
  <c r="T259" i="6"/>
  <c r="R259" i="6"/>
  <c r="P259" i="6"/>
  <c r="BI258" i="6"/>
  <c r="BH258" i="6"/>
  <c r="BG258" i="6"/>
  <c r="BF258" i="6"/>
  <c r="T258" i="6"/>
  <c r="R258" i="6"/>
  <c r="P258" i="6"/>
  <c r="BI257" i="6"/>
  <c r="BH257" i="6"/>
  <c r="BG257" i="6"/>
  <c r="BF257" i="6"/>
  <c r="T257" i="6"/>
  <c r="R257" i="6"/>
  <c r="P257" i="6"/>
  <c r="BI256" i="6"/>
  <c r="BH256" i="6"/>
  <c r="BG256" i="6"/>
  <c r="BF256" i="6"/>
  <c r="T256" i="6"/>
  <c r="R256" i="6"/>
  <c r="P256" i="6"/>
  <c r="BI255" i="6"/>
  <c r="BH255" i="6"/>
  <c r="BG255" i="6"/>
  <c r="BF255" i="6"/>
  <c r="T255" i="6"/>
  <c r="R255" i="6"/>
  <c r="P255" i="6"/>
  <c r="BI254" i="6"/>
  <c r="BH254" i="6"/>
  <c r="BG254" i="6"/>
  <c r="BF254" i="6"/>
  <c r="T254" i="6"/>
  <c r="R254" i="6"/>
  <c r="P254" i="6"/>
  <c r="BI253" i="6"/>
  <c r="BH253" i="6"/>
  <c r="BG253" i="6"/>
  <c r="BF253" i="6"/>
  <c r="T253" i="6"/>
  <c r="R253" i="6"/>
  <c r="P253" i="6"/>
  <c r="BI252" i="6"/>
  <c r="BH252" i="6"/>
  <c r="BG252" i="6"/>
  <c r="BF252" i="6"/>
  <c r="T252" i="6"/>
  <c r="R252" i="6"/>
  <c r="P252" i="6"/>
  <c r="BI250" i="6"/>
  <c r="BH250" i="6"/>
  <c r="BG250" i="6"/>
  <c r="BF250" i="6"/>
  <c r="T250" i="6"/>
  <c r="R250" i="6"/>
  <c r="P250" i="6"/>
  <c r="BI249" i="6"/>
  <c r="BH249" i="6"/>
  <c r="BG249" i="6"/>
  <c r="BF249" i="6"/>
  <c r="T249" i="6"/>
  <c r="R249" i="6"/>
  <c r="P249" i="6"/>
  <c r="BI247" i="6"/>
  <c r="BH247" i="6"/>
  <c r="BG247" i="6"/>
  <c r="BF247" i="6"/>
  <c r="T247" i="6"/>
  <c r="R247" i="6"/>
  <c r="P247" i="6"/>
  <c r="BI242" i="6"/>
  <c r="BH242" i="6"/>
  <c r="BG242" i="6"/>
  <c r="BF242" i="6"/>
  <c r="T242" i="6"/>
  <c r="T241" i="6"/>
  <c r="R242" i="6"/>
  <c r="R241" i="6" s="1"/>
  <c r="P242" i="6"/>
  <c r="P241" i="6"/>
  <c r="BI240" i="6"/>
  <c r="BH240" i="6"/>
  <c r="BG240" i="6"/>
  <c r="BF240" i="6"/>
  <c r="T240" i="6"/>
  <c r="T239" i="6" s="1"/>
  <c r="R240" i="6"/>
  <c r="R239" i="6"/>
  <c r="P240" i="6"/>
  <c r="P239" i="6" s="1"/>
  <c r="BI237" i="6"/>
  <c r="BH237" i="6"/>
  <c r="BG237" i="6"/>
  <c r="BF237" i="6"/>
  <c r="T237" i="6"/>
  <c r="R237" i="6"/>
  <c r="P237" i="6"/>
  <c r="BI232" i="6"/>
  <c r="BH232" i="6"/>
  <c r="BG232" i="6"/>
  <c r="BF232" i="6"/>
  <c r="T232" i="6"/>
  <c r="R232" i="6"/>
  <c r="P232" i="6"/>
  <c r="BI230" i="6"/>
  <c r="BH230" i="6"/>
  <c r="BG230" i="6"/>
  <c r="BF230" i="6"/>
  <c r="T230" i="6"/>
  <c r="R230" i="6"/>
  <c r="P230" i="6"/>
  <c r="BI229" i="6"/>
  <c r="BH229" i="6"/>
  <c r="BG229" i="6"/>
  <c r="BF229" i="6"/>
  <c r="T229" i="6"/>
  <c r="R229" i="6"/>
  <c r="P229" i="6"/>
  <c r="BI227" i="6"/>
  <c r="BH227" i="6"/>
  <c r="BG227" i="6"/>
  <c r="BF227" i="6"/>
  <c r="T227" i="6"/>
  <c r="R227" i="6"/>
  <c r="P227" i="6"/>
  <c r="BI225" i="6"/>
  <c r="BH225" i="6"/>
  <c r="BG225" i="6"/>
  <c r="BF225" i="6"/>
  <c r="T225" i="6"/>
  <c r="R225" i="6"/>
  <c r="P225" i="6"/>
  <c r="BI220" i="6"/>
  <c r="BH220" i="6"/>
  <c r="BG220" i="6"/>
  <c r="BF220" i="6"/>
  <c r="T220" i="6"/>
  <c r="R220" i="6"/>
  <c r="P220" i="6"/>
  <c r="BI216" i="6"/>
  <c r="BH216" i="6"/>
  <c r="BG216" i="6"/>
  <c r="BF216" i="6"/>
  <c r="T216" i="6"/>
  <c r="R216" i="6"/>
  <c r="P216" i="6"/>
  <c r="BI214" i="6"/>
  <c r="BH214" i="6"/>
  <c r="BG214" i="6"/>
  <c r="BF214" i="6"/>
  <c r="T214" i="6"/>
  <c r="R214" i="6"/>
  <c r="P214" i="6"/>
  <c r="BI210" i="6"/>
  <c r="BH210" i="6"/>
  <c r="BG210" i="6"/>
  <c r="BF210" i="6"/>
  <c r="T210" i="6"/>
  <c r="R210" i="6"/>
  <c r="P210" i="6"/>
  <c r="BI207" i="6"/>
  <c r="BH207" i="6"/>
  <c r="BG207" i="6"/>
  <c r="BF207" i="6"/>
  <c r="T207" i="6"/>
  <c r="R207" i="6"/>
  <c r="P207" i="6"/>
  <c r="BI201" i="6"/>
  <c r="BH201" i="6"/>
  <c r="BG201" i="6"/>
  <c r="BF201" i="6"/>
  <c r="T201" i="6"/>
  <c r="R201" i="6"/>
  <c r="P201" i="6"/>
  <c r="BI199" i="6"/>
  <c r="BH199" i="6"/>
  <c r="BG199" i="6"/>
  <c r="BF199" i="6"/>
  <c r="T199" i="6"/>
  <c r="R199" i="6"/>
  <c r="P199" i="6"/>
  <c r="BI196" i="6"/>
  <c r="BH196" i="6"/>
  <c r="BG196" i="6"/>
  <c r="BF196" i="6"/>
  <c r="T196" i="6"/>
  <c r="R196" i="6"/>
  <c r="P196" i="6"/>
  <c r="BI191" i="6"/>
  <c r="BH191" i="6"/>
  <c r="BG191" i="6"/>
  <c r="BF191" i="6"/>
  <c r="T191" i="6"/>
  <c r="R191" i="6"/>
  <c r="P191" i="6"/>
  <c r="BI188" i="6"/>
  <c r="BH188" i="6"/>
  <c r="BG188" i="6"/>
  <c r="BF188" i="6"/>
  <c r="T188" i="6"/>
  <c r="R188" i="6"/>
  <c r="P188" i="6"/>
  <c r="BI187" i="6"/>
  <c r="BH187" i="6"/>
  <c r="BG187" i="6"/>
  <c r="BF187" i="6"/>
  <c r="T187" i="6"/>
  <c r="R187" i="6"/>
  <c r="P187" i="6"/>
  <c r="BI186" i="6"/>
  <c r="BH186" i="6"/>
  <c r="BG186" i="6"/>
  <c r="BF186" i="6"/>
  <c r="T186" i="6"/>
  <c r="R186" i="6"/>
  <c r="P186" i="6"/>
  <c r="BI180" i="6"/>
  <c r="BH180" i="6"/>
  <c r="BG180" i="6"/>
  <c r="BF180" i="6"/>
  <c r="T180" i="6"/>
  <c r="R180" i="6"/>
  <c r="P180" i="6"/>
  <c r="BI178" i="6"/>
  <c r="BH178" i="6"/>
  <c r="BG178" i="6"/>
  <c r="BF178" i="6"/>
  <c r="T178" i="6"/>
  <c r="R178" i="6"/>
  <c r="P178" i="6"/>
  <c r="BI165" i="6"/>
  <c r="BH165" i="6"/>
  <c r="BG165" i="6"/>
  <c r="BF165" i="6"/>
  <c r="T165" i="6"/>
  <c r="R165" i="6"/>
  <c r="P165" i="6"/>
  <c r="BI152" i="6"/>
  <c r="BH152" i="6"/>
  <c r="BG152" i="6"/>
  <c r="BF152" i="6"/>
  <c r="T152" i="6"/>
  <c r="R152" i="6"/>
  <c r="P152" i="6"/>
  <c r="BI146" i="6"/>
  <c r="BH146" i="6"/>
  <c r="BG146" i="6"/>
  <c r="BF146" i="6"/>
  <c r="T146" i="6"/>
  <c r="R146" i="6"/>
  <c r="P146" i="6"/>
  <c r="BI145" i="6"/>
  <c r="BH145" i="6"/>
  <c r="BG145" i="6"/>
  <c r="BF145" i="6"/>
  <c r="T145" i="6"/>
  <c r="R145" i="6"/>
  <c r="P145" i="6"/>
  <c r="BI144" i="6"/>
  <c r="BH144" i="6"/>
  <c r="BG144" i="6"/>
  <c r="BF144" i="6"/>
  <c r="T144" i="6"/>
  <c r="R144" i="6"/>
  <c r="P144" i="6"/>
  <c r="BI142" i="6"/>
  <c r="BH142" i="6"/>
  <c r="BG142" i="6"/>
  <c r="BF142" i="6"/>
  <c r="T142" i="6"/>
  <c r="R142" i="6"/>
  <c r="P142" i="6"/>
  <c r="BI140" i="6"/>
  <c r="BH140" i="6"/>
  <c r="BG140" i="6"/>
  <c r="BF140" i="6"/>
  <c r="T140" i="6"/>
  <c r="R140" i="6"/>
  <c r="P140" i="6"/>
  <c r="BI138" i="6"/>
  <c r="BH138" i="6"/>
  <c r="BG138" i="6"/>
  <c r="BF138" i="6"/>
  <c r="T138" i="6"/>
  <c r="R138" i="6"/>
  <c r="P138" i="6"/>
  <c r="BI135" i="6"/>
  <c r="BH135" i="6"/>
  <c r="BG135" i="6"/>
  <c r="BF135" i="6"/>
  <c r="T135" i="6"/>
  <c r="R135" i="6"/>
  <c r="P135" i="6"/>
  <c r="BI134" i="6"/>
  <c r="BH134" i="6"/>
  <c r="BG134" i="6"/>
  <c r="BF134" i="6"/>
  <c r="T134" i="6"/>
  <c r="R134" i="6"/>
  <c r="P134" i="6"/>
  <c r="BI133" i="6"/>
  <c r="BH133" i="6"/>
  <c r="BG133" i="6"/>
  <c r="BF133" i="6"/>
  <c r="T133" i="6"/>
  <c r="R133" i="6"/>
  <c r="P133" i="6"/>
  <c r="BI132" i="6"/>
  <c r="BH132" i="6"/>
  <c r="BG132" i="6"/>
  <c r="BF132" i="6"/>
  <c r="T132" i="6"/>
  <c r="R132" i="6"/>
  <c r="P132" i="6"/>
  <c r="J126" i="6"/>
  <c r="J125" i="6"/>
  <c r="F125" i="6"/>
  <c r="F123" i="6"/>
  <c r="E121" i="6"/>
  <c r="J94" i="6"/>
  <c r="J93" i="6"/>
  <c r="F93" i="6"/>
  <c r="F91" i="6"/>
  <c r="E89" i="6"/>
  <c r="J20" i="6"/>
  <c r="E20" i="6"/>
  <c r="F126" i="6"/>
  <c r="J19" i="6"/>
  <c r="J14" i="6"/>
  <c r="J91" i="6" s="1"/>
  <c r="E7" i="6"/>
  <c r="E85" i="6"/>
  <c r="J39" i="5"/>
  <c r="J38" i="5"/>
  <c r="AY99" i="1"/>
  <c r="J37" i="5"/>
  <c r="AX99" i="1"/>
  <c r="BI266" i="5"/>
  <c r="BH266" i="5"/>
  <c r="BG266" i="5"/>
  <c r="BF266" i="5"/>
  <c r="T266" i="5"/>
  <c r="T265" i="5"/>
  <c r="R266" i="5"/>
  <c r="R265" i="5"/>
  <c r="P266" i="5"/>
  <c r="P265" i="5"/>
  <c r="BI261" i="5"/>
  <c r="BH261" i="5"/>
  <c r="BG261" i="5"/>
  <c r="BF261" i="5"/>
  <c r="T261" i="5"/>
  <c r="R261" i="5"/>
  <c r="P261" i="5"/>
  <c r="BI258" i="5"/>
  <c r="BH258" i="5"/>
  <c r="BG258" i="5"/>
  <c r="BF258" i="5"/>
  <c r="T258" i="5"/>
  <c r="R258" i="5"/>
  <c r="P258" i="5"/>
  <c r="BI254" i="5"/>
  <c r="BH254" i="5"/>
  <c r="BG254" i="5"/>
  <c r="BF254" i="5"/>
  <c r="T254" i="5"/>
  <c r="R254" i="5"/>
  <c r="P254" i="5"/>
  <c r="BI250" i="5"/>
  <c r="BH250" i="5"/>
  <c r="BG250" i="5"/>
  <c r="BF250" i="5"/>
  <c r="T250" i="5"/>
  <c r="R250" i="5"/>
  <c r="P250" i="5"/>
  <c r="BI247" i="5"/>
  <c r="BH247" i="5"/>
  <c r="BG247" i="5"/>
  <c r="BF247" i="5"/>
  <c r="T247" i="5"/>
  <c r="R247" i="5"/>
  <c r="P247" i="5"/>
  <c r="BI244" i="5"/>
  <c r="BH244" i="5"/>
  <c r="BG244" i="5"/>
  <c r="BF244" i="5"/>
  <c r="T244" i="5"/>
  <c r="R244" i="5"/>
  <c r="P244" i="5"/>
  <c r="BI241" i="5"/>
  <c r="BH241" i="5"/>
  <c r="BG241" i="5"/>
  <c r="BF241" i="5"/>
  <c r="T241" i="5"/>
  <c r="R241" i="5"/>
  <c r="P241" i="5"/>
  <c r="BI239" i="5"/>
  <c r="BH239" i="5"/>
  <c r="BG239" i="5"/>
  <c r="BF239" i="5"/>
  <c r="T239" i="5"/>
  <c r="R239" i="5"/>
  <c r="P239" i="5"/>
  <c r="BI238" i="5"/>
  <c r="BH238" i="5"/>
  <c r="BG238" i="5"/>
  <c r="BF238" i="5"/>
  <c r="T238" i="5"/>
  <c r="R238" i="5"/>
  <c r="P238" i="5"/>
  <c r="BI237" i="5"/>
  <c r="BH237" i="5"/>
  <c r="BG237" i="5"/>
  <c r="BF237" i="5"/>
  <c r="T237" i="5"/>
  <c r="R237" i="5"/>
  <c r="P237" i="5"/>
  <c r="BI236" i="5"/>
  <c r="BH236" i="5"/>
  <c r="BG236" i="5"/>
  <c r="BF236" i="5"/>
  <c r="T236" i="5"/>
  <c r="R236" i="5"/>
  <c r="P236" i="5"/>
  <c r="BI232" i="5"/>
  <c r="BH232" i="5"/>
  <c r="BG232" i="5"/>
  <c r="BF232" i="5"/>
  <c r="T232" i="5"/>
  <c r="R232" i="5"/>
  <c r="P232" i="5"/>
  <c r="BI231" i="5"/>
  <c r="BH231" i="5"/>
  <c r="BG231" i="5"/>
  <c r="BF231" i="5"/>
  <c r="T231" i="5"/>
  <c r="R231" i="5"/>
  <c r="P231" i="5"/>
  <c r="BI229" i="5"/>
  <c r="BH229" i="5"/>
  <c r="BG229" i="5"/>
  <c r="BF229" i="5"/>
  <c r="T229" i="5"/>
  <c r="R229" i="5"/>
  <c r="P229" i="5"/>
  <c r="BI228" i="5"/>
  <c r="BH228" i="5"/>
  <c r="BG228" i="5"/>
  <c r="BF228" i="5"/>
  <c r="T228" i="5"/>
  <c r="R228" i="5"/>
  <c r="P228" i="5"/>
  <c r="BI227" i="5"/>
  <c r="BH227" i="5"/>
  <c r="BG227" i="5"/>
  <c r="BF227" i="5"/>
  <c r="T227" i="5"/>
  <c r="R227" i="5"/>
  <c r="P227" i="5"/>
  <c r="BI225" i="5"/>
  <c r="BH225" i="5"/>
  <c r="BG225" i="5"/>
  <c r="BF225" i="5"/>
  <c r="T225" i="5"/>
  <c r="R225" i="5"/>
  <c r="P225" i="5"/>
  <c r="BI224" i="5"/>
  <c r="BH224" i="5"/>
  <c r="BG224" i="5"/>
  <c r="BF224" i="5"/>
  <c r="T224" i="5"/>
  <c r="R224" i="5"/>
  <c r="P224" i="5"/>
  <c r="BI222" i="5"/>
  <c r="BH222" i="5"/>
  <c r="BG222" i="5"/>
  <c r="BF222" i="5"/>
  <c r="T222" i="5"/>
  <c r="R222" i="5"/>
  <c r="P222" i="5"/>
  <c r="BI221" i="5"/>
  <c r="BH221" i="5"/>
  <c r="BG221" i="5"/>
  <c r="BF221" i="5"/>
  <c r="T221" i="5"/>
  <c r="R221" i="5"/>
  <c r="P221" i="5"/>
  <c r="BI219" i="5"/>
  <c r="BH219" i="5"/>
  <c r="BG219" i="5"/>
  <c r="BF219" i="5"/>
  <c r="T219" i="5"/>
  <c r="R219" i="5"/>
  <c r="P219" i="5"/>
  <c r="BI217" i="5"/>
  <c r="BH217" i="5"/>
  <c r="BG217" i="5"/>
  <c r="BF217" i="5"/>
  <c r="T217" i="5"/>
  <c r="R217" i="5"/>
  <c r="P217" i="5"/>
  <c r="BI216" i="5"/>
  <c r="BH216" i="5"/>
  <c r="BG216" i="5"/>
  <c r="BF216" i="5"/>
  <c r="T216" i="5"/>
  <c r="R216" i="5"/>
  <c r="P216" i="5"/>
  <c r="BI215" i="5"/>
  <c r="BH215" i="5"/>
  <c r="BG215" i="5"/>
  <c r="BF215" i="5"/>
  <c r="T215" i="5"/>
  <c r="R215" i="5"/>
  <c r="P215" i="5"/>
  <c r="BI211" i="5"/>
  <c r="BH211" i="5"/>
  <c r="BG211" i="5"/>
  <c r="BF211" i="5"/>
  <c r="T211" i="5"/>
  <c r="R211" i="5"/>
  <c r="P211" i="5"/>
  <c r="BI208" i="5"/>
  <c r="BH208" i="5"/>
  <c r="BG208" i="5"/>
  <c r="BF208" i="5"/>
  <c r="T208" i="5"/>
  <c r="R208" i="5"/>
  <c r="P208" i="5"/>
  <c r="BI204" i="5"/>
  <c r="BH204" i="5"/>
  <c r="BG204" i="5"/>
  <c r="BF204" i="5"/>
  <c r="T204" i="5"/>
  <c r="R204" i="5"/>
  <c r="P204" i="5"/>
  <c r="BI203" i="5"/>
  <c r="BH203" i="5"/>
  <c r="BG203" i="5"/>
  <c r="BF203" i="5"/>
  <c r="T203" i="5"/>
  <c r="R203" i="5"/>
  <c r="P203" i="5"/>
  <c r="BI201" i="5"/>
  <c r="BH201" i="5"/>
  <c r="BG201" i="5"/>
  <c r="BF201" i="5"/>
  <c r="T201" i="5"/>
  <c r="R201" i="5"/>
  <c r="P201" i="5"/>
  <c r="BI197" i="5"/>
  <c r="BH197" i="5"/>
  <c r="BG197" i="5"/>
  <c r="BF197" i="5"/>
  <c r="T197" i="5"/>
  <c r="R197" i="5"/>
  <c r="P197" i="5"/>
  <c r="BI194" i="5"/>
  <c r="BH194" i="5"/>
  <c r="BG194" i="5"/>
  <c r="BF194" i="5"/>
  <c r="T194" i="5"/>
  <c r="R194" i="5"/>
  <c r="P194" i="5"/>
  <c r="BI191" i="5"/>
  <c r="BH191" i="5"/>
  <c r="BG191" i="5"/>
  <c r="BF191" i="5"/>
  <c r="T191" i="5"/>
  <c r="R191" i="5"/>
  <c r="P191" i="5"/>
  <c r="BI188" i="5"/>
  <c r="BH188" i="5"/>
  <c r="BG188" i="5"/>
  <c r="BF188" i="5"/>
  <c r="T188" i="5"/>
  <c r="R188" i="5"/>
  <c r="P188" i="5"/>
  <c r="BI185" i="5"/>
  <c r="BH185" i="5"/>
  <c r="BG185" i="5"/>
  <c r="BF185" i="5"/>
  <c r="T185" i="5"/>
  <c r="R185" i="5"/>
  <c r="P185" i="5"/>
  <c r="BI183" i="5"/>
  <c r="BH183" i="5"/>
  <c r="BG183" i="5"/>
  <c r="BF183" i="5"/>
  <c r="T183" i="5"/>
  <c r="R183" i="5"/>
  <c r="P183" i="5"/>
  <c r="BI180" i="5"/>
  <c r="BH180" i="5"/>
  <c r="BG180" i="5"/>
  <c r="BF180" i="5"/>
  <c r="T180" i="5"/>
  <c r="R180" i="5"/>
  <c r="P180" i="5"/>
  <c r="BI178" i="5"/>
  <c r="BH178" i="5"/>
  <c r="BG178" i="5"/>
  <c r="BF178" i="5"/>
  <c r="T178" i="5"/>
  <c r="R178" i="5"/>
  <c r="P178" i="5"/>
  <c r="BI176" i="5"/>
  <c r="BH176" i="5"/>
  <c r="BG176" i="5"/>
  <c r="BF176" i="5"/>
  <c r="T176" i="5"/>
  <c r="R176" i="5"/>
  <c r="P176" i="5"/>
  <c r="BI172" i="5"/>
  <c r="BH172" i="5"/>
  <c r="BG172" i="5"/>
  <c r="BF172" i="5"/>
  <c r="T172" i="5"/>
  <c r="R172" i="5"/>
  <c r="P172" i="5"/>
  <c r="BI169" i="5"/>
  <c r="BH169" i="5"/>
  <c r="BG169" i="5"/>
  <c r="BF169" i="5"/>
  <c r="T169" i="5"/>
  <c r="R169" i="5"/>
  <c r="P169" i="5"/>
  <c r="BI163" i="5"/>
  <c r="BH163" i="5"/>
  <c r="BG163" i="5"/>
  <c r="BF163" i="5"/>
  <c r="T163" i="5"/>
  <c r="R163" i="5"/>
  <c r="P163" i="5"/>
  <c r="BI161" i="5"/>
  <c r="BH161" i="5"/>
  <c r="BG161" i="5"/>
  <c r="BF161" i="5"/>
  <c r="T161" i="5"/>
  <c r="R161" i="5"/>
  <c r="P161" i="5"/>
  <c r="BI158" i="5"/>
  <c r="BH158" i="5"/>
  <c r="BG158" i="5"/>
  <c r="BF158" i="5"/>
  <c r="T158" i="5"/>
  <c r="R158" i="5"/>
  <c r="P158" i="5"/>
  <c r="BI153" i="5"/>
  <c r="BH153" i="5"/>
  <c r="BG153" i="5"/>
  <c r="BF153" i="5"/>
  <c r="T153" i="5"/>
  <c r="R153" i="5"/>
  <c r="P153" i="5"/>
  <c r="BI151" i="5"/>
  <c r="BH151" i="5"/>
  <c r="BG151" i="5"/>
  <c r="BF151" i="5"/>
  <c r="T151" i="5"/>
  <c r="R151" i="5"/>
  <c r="P151" i="5"/>
  <c r="BI144" i="5"/>
  <c r="BH144" i="5"/>
  <c r="BG144" i="5"/>
  <c r="BF144" i="5"/>
  <c r="T144" i="5"/>
  <c r="R144" i="5"/>
  <c r="P144" i="5"/>
  <c r="BI137" i="5"/>
  <c r="BH137" i="5"/>
  <c r="BG137" i="5"/>
  <c r="BF137" i="5"/>
  <c r="T137" i="5"/>
  <c r="R137" i="5"/>
  <c r="P137" i="5"/>
  <c r="BI133" i="5"/>
  <c r="BH133" i="5"/>
  <c r="BG133" i="5"/>
  <c r="BF133" i="5"/>
  <c r="T133" i="5"/>
  <c r="R133" i="5"/>
  <c r="P133" i="5"/>
  <c r="BI131" i="5"/>
  <c r="BH131" i="5"/>
  <c r="BG131" i="5"/>
  <c r="BF131" i="5"/>
  <c r="T131" i="5"/>
  <c r="R131" i="5"/>
  <c r="P131" i="5"/>
  <c r="J125" i="5"/>
  <c r="J124" i="5"/>
  <c r="F124" i="5"/>
  <c r="F122" i="5"/>
  <c r="E120" i="5"/>
  <c r="J94" i="5"/>
  <c r="J93" i="5"/>
  <c r="F93" i="5"/>
  <c r="F91" i="5"/>
  <c r="E89" i="5"/>
  <c r="J20" i="5"/>
  <c r="E20" i="5"/>
  <c r="F125" i="5"/>
  <c r="J19" i="5"/>
  <c r="J14" i="5"/>
  <c r="J91" i="5" s="1"/>
  <c r="E7" i="5"/>
  <c r="E116" i="5"/>
  <c r="J39" i="4"/>
  <c r="J38" i="4"/>
  <c r="AY98" i="1"/>
  <c r="J37" i="4"/>
  <c r="AX98" i="1"/>
  <c r="BI239" i="4"/>
  <c r="BH239" i="4"/>
  <c r="BG239" i="4"/>
  <c r="BF239" i="4"/>
  <c r="T239" i="4"/>
  <c r="T238" i="4"/>
  <c r="R239" i="4"/>
  <c r="R238" i="4"/>
  <c r="P239" i="4"/>
  <c r="P238" i="4"/>
  <c r="BI237" i="4"/>
  <c r="BH237" i="4"/>
  <c r="BG237" i="4"/>
  <c r="BF237" i="4"/>
  <c r="T237" i="4"/>
  <c r="R237" i="4"/>
  <c r="P237" i="4"/>
  <c r="BI236" i="4"/>
  <c r="BH236" i="4"/>
  <c r="BG236" i="4"/>
  <c r="BF236" i="4"/>
  <c r="T236" i="4"/>
  <c r="R236" i="4"/>
  <c r="P236" i="4"/>
  <c r="BI235" i="4"/>
  <c r="BH235" i="4"/>
  <c r="BG235" i="4"/>
  <c r="BF235" i="4"/>
  <c r="T235" i="4"/>
  <c r="R235" i="4"/>
  <c r="P235" i="4"/>
  <c r="BI233" i="4"/>
  <c r="BH233" i="4"/>
  <c r="BG233" i="4"/>
  <c r="BF233" i="4"/>
  <c r="T233" i="4"/>
  <c r="R233" i="4"/>
  <c r="P233" i="4"/>
  <c r="BI231" i="4"/>
  <c r="BH231" i="4"/>
  <c r="BG231" i="4"/>
  <c r="BF231" i="4"/>
  <c r="T231" i="4"/>
  <c r="R231" i="4"/>
  <c r="P231" i="4"/>
  <c r="BI229" i="4"/>
  <c r="BH229" i="4"/>
  <c r="BG229" i="4"/>
  <c r="BF229" i="4"/>
  <c r="T229" i="4"/>
  <c r="R229" i="4"/>
  <c r="P229" i="4"/>
  <c r="BI227" i="4"/>
  <c r="BH227" i="4"/>
  <c r="BG227" i="4"/>
  <c r="BF227" i="4"/>
  <c r="T227" i="4"/>
  <c r="R227" i="4"/>
  <c r="P227" i="4"/>
  <c r="BI226" i="4"/>
  <c r="BH226" i="4"/>
  <c r="BG226" i="4"/>
  <c r="BF226" i="4"/>
  <c r="T226" i="4"/>
  <c r="R226" i="4"/>
  <c r="P226" i="4"/>
  <c r="BI225" i="4"/>
  <c r="BH225" i="4"/>
  <c r="BG225" i="4"/>
  <c r="BF225" i="4"/>
  <c r="T225" i="4"/>
  <c r="R225" i="4"/>
  <c r="P225" i="4"/>
  <c r="BI223" i="4"/>
  <c r="BH223" i="4"/>
  <c r="BG223" i="4"/>
  <c r="BF223" i="4"/>
  <c r="T223" i="4"/>
  <c r="R223" i="4"/>
  <c r="P223" i="4"/>
  <c r="BI222" i="4"/>
  <c r="BH222" i="4"/>
  <c r="BG222" i="4"/>
  <c r="BF222" i="4"/>
  <c r="T222" i="4"/>
  <c r="R222" i="4"/>
  <c r="P222" i="4"/>
  <c r="BI219" i="4"/>
  <c r="BH219" i="4"/>
  <c r="BG219" i="4"/>
  <c r="BF219" i="4"/>
  <c r="T219" i="4"/>
  <c r="T218" i="4" s="1"/>
  <c r="R219" i="4"/>
  <c r="R218" i="4"/>
  <c r="P219" i="4"/>
  <c r="P218" i="4" s="1"/>
  <c r="BI214" i="4"/>
  <c r="BH214" i="4"/>
  <c r="BG214" i="4"/>
  <c r="BF214" i="4"/>
  <c r="T214" i="4"/>
  <c r="R214" i="4"/>
  <c r="P214" i="4"/>
  <c r="BI211" i="4"/>
  <c r="BH211" i="4"/>
  <c r="BG211" i="4"/>
  <c r="BF211" i="4"/>
  <c r="T211" i="4"/>
  <c r="R211" i="4"/>
  <c r="P211" i="4"/>
  <c r="BI207" i="4"/>
  <c r="BH207" i="4"/>
  <c r="BG207" i="4"/>
  <c r="BF207" i="4"/>
  <c r="T207" i="4"/>
  <c r="R207" i="4"/>
  <c r="P207" i="4"/>
  <c r="BI205" i="4"/>
  <c r="BH205" i="4"/>
  <c r="BG205" i="4"/>
  <c r="BF205" i="4"/>
  <c r="T205" i="4"/>
  <c r="R205" i="4"/>
  <c r="P205" i="4"/>
  <c r="BI203" i="4"/>
  <c r="BH203" i="4"/>
  <c r="BG203" i="4"/>
  <c r="BF203" i="4"/>
  <c r="T203" i="4"/>
  <c r="R203" i="4"/>
  <c r="P203" i="4"/>
  <c r="BI200" i="4"/>
  <c r="BH200" i="4"/>
  <c r="BG200" i="4"/>
  <c r="BF200" i="4"/>
  <c r="T200" i="4"/>
  <c r="R200" i="4"/>
  <c r="P200" i="4"/>
  <c r="BI199" i="4"/>
  <c r="BH199" i="4"/>
  <c r="BG199" i="4"/>
  <c r="BF199" i="4"/>
  <c r="T199" i="4"/>
  <c r="R199" i="4"/>
  <c r="P199" i="4"/>
  <c r="BI196" i="4"/>
  <c r="BH196" i="4"/>
  <c r="BG196" i="4"/>
  <c r="BF196" i="4"/>
  <c r="T196" i="4"/>
  <c r="R196" i="4"/>
  <c r="P196" i="4"/>
  <c r="BI195" i="4"/>
  <c r="BH195" i="4"/>
  <c r="BG195" i="4"/>
  <c r="BF195" i="4"/>
  <c r="T195" i="4"/>
  <c r="R195" i="4"/>
  <c r="P195" i="4"/>
  <c r="BI191" i="4"/>
  <c r="BH191" i="4"/>
  <c r="BG191" i="4"/>
  <c r="BF191" i="4"/>
  <c r="T191" i="4"/>
  <c r="R191" i="4"/>
  <c r="P191" i="4"/>
  <c r="BI190" i="4"/>
  <c r="BH190" i="4"/>
  <c r="BG190" i="4"/>
  <c r="BF190" i="4"/>
  <c r="T190" i="4"/>
  <c r="R190" i="4"/>
  <c r="P190" i="4"/>
  <c r="BI189" i="4"/>
  <c r="BH189" i="4"/>
  <c r="BG189" i="4"/>
  <c r="BF189" i="4"/>
  <c r="T189" i="4"/>
  <c r="R189" i="4"/>
  <c r="P189" i="4"/>
  <c r="BI188" i="4"/>
  <c r="BH188" i="4"/>
  <c r="BG188" i="4"/>
  <c r="BF188" i="4"/>
  <c r="T188" i="4"/>
  <c r="R188" i="4"/>
  <c r="P188" i="4"/>
  <c r="BI186" i="4"/>
  <c r="BH186" i="4"/>
  <c r="BG186" i="4"/>
  <c r="BF186" i="4"/>
  <c r="T186" i="4"/>
  <c r="R186" i="4"/>
  <c r="P186" i="4"/>
  <c r="BI184" i="4"/>
  <c r="BH184" i="4"/>
  <c r="BG184" i="4"/>
  <c r="BF184" i="4"/>
  <c r="T184" i="4"/>
  <c r="R184" i="4"/>
  <c r="P184" i="4"/>
  <c r="BI183" i="4"/>
  <c r="BH183" i="4"/>
  <c r="BG183" i="4"/>
  <c r="BF183" i="4"/>
  <c r="T183" i="4"/>
  <c r="R183" i="4"/>
  <c r="P183" i="4"/>
  <c r="BI179" i="4"/>
  <c r="BH179" i="4"/>
  <c r="BG179" i="4"/>
  <c r="BF179" i="4"/>
  <c r="T179" i="4"/>
  <c r="T178" i="4"/>
  <c r="R179" i="4"/>
  <c r="R178" i="4" s="1"/>
  <c r="P179" i="4"/>
  <c r="P178" i="4"/>
  <c r="BI177" i="4"/>
  <c r="BH177" i="4"/>
  <c r="BG177" i="4"/>
  <c r="BF177" i="4"/>
  <c r="T177" i="4"/>
  <c r="R177" i="4"/>
  <c r="P177" i="4"/>
  <c r="BI176" i="4"/>
  <c r="BH176" i="4"/>
  <c r="BG176" i="4"/>
  <c r="BF176" i="4"/>
  <c r="T176" i="4"/>
  <c r="R176" i="4"/>
  <c r="P176" i="4"/>
  <c r="BI172" i="4"/>
  <c r="BH172" i="4"/>
  <c r="BG172" i="4"/>
  <c r="BF172" i="4"/>
  <c r="T172" i="4"/>
  <c r="T171" i="4"/>
  <c r="R172" i="4"/>
  <c r="R171" i="4" s="1"/>
  <c r="P172" i="4"/>
  <c r="P171" i="4"/>
  <c r="BI169" i="4"/>
  <c r="BH169" i="4"/>
  <c r="BG169" i="4"/>
  <c r="BF169" i="4"/>
  <c r="T169" i="4"/>
  <c r="T168" i="4" s="1"/>
  <c r="R169" i="4"/>
  <c r="R168" i="4"/>
  <c r="P169" i="4"/>
  <c r="P168" i="4" s="1"/>
  <c r="BI166" i="4"/>
  <c r="BH166" i="4"/>
  <c r="BG166" i="4"/>
  <c r="BF166" i="4"/>
  <c r="T166" i="4"/>
  <c r="R166" i="4"/>
  <c r="P166" i="4"/>
  <c r="BI164" i="4"/>
  <c r="BH164" i="4"/>
  <c r="BG164" i="4"/>
  <c r="BF164" i="4"/>
  <c r="T164" i="4"/>
  <c r="R164" i="4"/>
  <c r="P164" i="4"/>
  <c r="BI161" i="4"/>
  <c r="BH161" i="4"/>
  <c r="BG161" i="4"/>
  <c r="BF161" i="4"/>
  <c r="T161" i="4"/>
  <c r="R161" i="4"/>
  <c r="P161" i="4"/>
  <c r="BI160" i="4"/>
  <c r="BH160" i="4"/>
  <c r="BG160" i="4"/>
  <c r="BF160" i="4"/>
  <c r="T160" i="4"/>
  <c r="R160" i="4"/>
  <c r="P160" i="4"/>
  <c r="BI158" i="4"/>
  <c r="BH158" i="4"/>
  <c r="BG158" i="4"/>
  <c r="BF158" i="4"/>
  <c r="T158" i="4"/>
  <c r="R158" i="4"/>
  <c r="P158" i="4"/>
  <c r="BI155" i="4"/>
  <c r="BH155" i="4"/>
  <c r="BG155" i="4"/>
  <c r="BF155" i="4"/>
  <c r="T155" i="4"/>
  <c r="R155" i="4"/>
  <c r="P155" i="4"/>
  <c r="BI152" i="4"/>
  <c r="BH152" i="4"/>
  <c r="BG152" i="4"/>
  <c r="BF152" i="4"/>
  <c r="T152" i="4"/>
  <c r="R152" i="4"/>
  <c r="P152" i="4"/>
  <c r="BI150" i="4"/>
  <c r="BH150" i="4"/>
  <c r="BG150" i="4"/>
  <c r="BF150" i="4"/>
  <c r="T150" i="4"/>
  <c r="R150" i="4"/>
  <c r="P150" i="4"/>
  <c r="BI148" i="4"/>
  <c r="BH148" i="4"/>
  <c r="BG148" i="4"/>
  <c r="BF148" i="4"/>
  <c r="T148" i="4"/>
  <c r="R148" i="4"/>
  <c r="P148" i="4"/>
  <c r="BI146" i="4"/>
  <c r="BH146" i="4"/>
  <c r="BG146" i="4"/>
  <c r="BF146" i="4"/>
  <c r="T146" i="4"/>
  <c r="R146" i="4"/>
  <c r="P146" i="4"/>
  <c r="BI142" i="4"/>
  <c r="BH142" i="4"/>
  <c r="BG142" i="4"/>
  <c r="BF142" i="4"/>
  <c r="T142" i="4"/>
  <c r="R142" i="4"/>
  <c r="P142" i="4"/>
  <c r="BI138" i="4"/>
  <c r="BH138" i="4"/>
  <c r="BG138" i="4"/>
  <c r="BF138" i="4"/>
  <c r="T138" i="4"/>
  <c r="R138" i="4"/>
  <c r="P138" i="4"/>
  <c r="BI137" i="4"/>
  <c r="BH137" i="4"/>
  <c r="BG137" i="4"/>
  <c r="BF137" i="4"/>
  <c r="T137" i="4"/>
  <c r="R137" i="4"/>
  <c r="P137" i="4"/>
  <c r="J131" i="4"/>
  <c r="J130" i="4"/>
  <c r="F130" i="4"/>
  <c r="F128" i="4"/>
  <c r="E126" i="4"/>
  <c r="J94" i="4"/>
  <c r="J93" i="4"/>
  <c r="F93" i="4"/>
  <c r="F91" i="4"/>
  <c r="E89" i="4"/>
  <c r="J20" i="4"/>
  <c r="E20" i="4"/>
  <c r="F131" i="4" s="1"/>
  <c r="J19" i="4"/>
  <c r="J14" i="4"/>
  <c r="J128" i="4"/>
  <c r="E7" i="4"/>
  <c r="E85" i="4"/>
  <c r="J39" i="3"/>
  <c r="J38" i="3"/>
  <c r="AY97" i="1" s="1"/>
  <c r="J37" i="3"/>
  <c r="AX97" i="1"/>
  <c r="BI275" i="3"/>
  <c r="BH275" i="3"/>
  <c r="BG275" i="3"/>
  <c r="BF275" i="3"/>
  <c r="T275" i="3"/>
  <c r="T274" i="3" s="1"/>
  <c r="R275" i="3"/>
  <c r="R274" i="3"/>
  <c r="P275" i="3"/>
  <c r="P274" i="3" s="1"/>
  <c r="BI272" i="3"/>
  <c r="BH272" i="3"/>
  <c r="BG272" i="3"/>
  <c r="BF272" i="3"/>
  <c r="T272" i="3"/>
  <c r="R272" i="3"/>
  <c r="P272" i="3"/>
  <c r="BI268" i="3"/>
  <c r="BH268" i="3"/>
  <c r="BG268" i="3"/>
  <c r="BF268" i="3"/>
  <c r="T268" i="3"/>
  <c r="R268" i="3"/>
  <c r="P268" i="3"/>
  <c r="BI263" i="3"/>
  <c r="BH263" i="3"/>
  <c r="BG263" i="3"/>
  <c r="BF263" i="3"/>
  <c r="T263" i="3"/>
  <c r="R263" i="3"/>
  <c r="P263" i="3"/>
  <c r="BI260" i="3"/>
  <c r="BH260" i="3"/>
  <c r="BG260" i="3"/>
  <c r="BF260" i="3"/>
  <c r="T260" i="3"/>
  <c r="R260" i="3"/>
  <c r="P260" i="3"/>
  <c r="BI252" i="3"/>
  <c r="BH252" i="3"/>
  <c r="BG252" i="3"/>
  <c r="BF252" i="3"/>
  <c r="T252" i="3"/>
  <c r="R252" i="3"/>
  <c r="P252" i="3"/>
  <c r="BI249" i="3"/>
  <c r="BH249" i="3"/>
  <c r="BG249" i="3"/>
  <c r="BF249" i="3"/>
  <c r="T249" i="3"/>
  <c r="R249" i="3"/>
  <c r="P249" i="3"/>
  <c r="BI248" i="3"/>
  <c r="BH248" i="3"/>
  <c r="BG248" i="3"/>
  <c r="BF248" i="3"/>
  <c r="T248" i="3"/>
  <c r="R248" i="3"/>
  <c r="P248" i="3"/>
  <c r="BI247" i="3"/>
  <c r="BH247" i="3"/>
  <c r="BG247" i="3"/>
  <c r="BF247" i="3"/>
  <c r="T247" i="3"/>
  <c r="R247" i="3"/>
  <c r="P247" i="3"/>
  <c r="BI246" i="3"/>
  <c r="BH246" i="3"/>
  <c r="BG246" i="3"/>
  <c r="BF246" i="3"/>
  <c r="T246" i="3"/>
  <c r="R246" i="3"/>
  <c r="P246" i="3"/>
  <c r="BI243" i="3"/>
  <c r="BH243" i="3"/>
  <c r="BG243" i="3"/>
  <c r="BF243" i="3"/>
  <c r="T243" i="3"/>
  <c r="R243" i="3"/>
  <c r="P243" i="3"/>
  <c r="BI240" i="3"/>
  <c r="BH240" i="3"/>
  <c r="BG240" i="3"/>
  <c r="BF240" i="3"/>
  <c r="T240" i="3"/>
  <c r="R240" i="3"/>
  <c r="P240" i="3"/>
  <c r="BI238" i="3"/>
  <c r="BH238" i="3"/>
  <c r="BG238" i="3"/>
  <c r="BF238" i="3"/>
  <c r="T238" i="3"/>
  <c r="R238" i="3"/>
  <c r="P238" i="3"/>
  <c r="BI235" i="3"/>
  <c r="BH235" i="3"/>
  <c r="BG235" i="3"/>
  <c r="BF235" i="3"/>
  <c r="T235" i="3"/>
  <c r="R235" i="3"/>
  <c r="P235" i="3"/>
  <c r="BI232" i="3"/>
  <c r="BH232" i="3"/>
  <c r="BG232" i="3"/>
  <c r="BF232" i="3"/>
  <c r="T232" i="3"/>
  <c r="R232" i="3"/>
  <c r="P232" i="3"/>
  <c r="BI230" i="3"/>
  <c r="BH230" i="3"/>
  <c r="BG230" i="3"/>
  <c r="BF230" i="3"/>
  <c r="T230" i="3"/>
  <c r="R230" i="3"/>
  <c r="P230" i="3"/>
  <c r="BI229" i="3"/>
  <c r="BH229" i="3"/>
  <c r="BG229" i="3"/>
  <c r="BF229" i="3"/>
  <c r="T229" i="3"/>
  <c r="R229" i="3"/>
  <c r="P229" i="3"/>
  <c r="BI225" i="3"/>
  <c r="BH225" i="3"/>
  <c r="BG225" i="3"/>
  <c r="BF225" i="3"/>
  <c r="T225" i="3"/>
  <c r="T224" i="3"/>
  <c r="R225" i="3"/>
  <c r="R224" i="3" s="1"/>
  <c r="P225" i="3"/>
  <c r="P224" i="3"/>
  <c r="BI221" i="3"/>
  <c r="BH221" i="3"/>
  <c r="BG221" i="3"/>
  <c r="BF221" i="3"/>
  <c r="T221" i="3"/>
  <c r="R221" i="3"/>
  <c r="P221" i="3"/>
  <c r="BI217" i="3"/>
  <c r="BH217" i="3"/>
  <c r="BG217" i="3"/>
  <c r="BF217" i="3"/>
  <c r="T217" i="3"/>
  <c r="R217" i="3"/>
  <c r="P217" i="3"/>
  <c r="BI213" i="3"/>
  <c r="BH213" i="3"/>
  <c r="BG213" i="3"/>
  <c r="BF213" i="3"/>
  <c r="T213" i="3"/>
  <c r="R213" i="3"/>
  <c r="P213" i="3"/>
  <c r="BI209" i="3"/>
  <c r="BH209" i="3"/>
  <c r="BG209" i="3"/>
  <c r="BF209" i="3"/>
  <c r="T209" i="3"/>
  <c r="R209" i="3"/>
  <c r="P209" i="3"/>
  <c r="BI205" i="3"/>
  <c r="BH205" i="3"/>
  <c r="BG205" i="3"/>
  <c r="BF205" i="3"/>
  <c r="T205" i="3"/>
  <c r="R205" i="3"/>
  <c r="P205" i="3"/>
  <c r="BI201" i="3"/>
  <c r="BH201" i="3"/>
  <c r="BG201" i="3"/>
  <c r="BF201" i="3"/>
  <c r="T201" i="3"/>
  <c r="R201" i="3"/>
  <c r="P201" i="3"/>
  <c r="BI197" i="3"/>
  <c r="BH197" i="3"/>
  <c r="BG197" i="3"/>
  <c r="BF197" i="3"/>
  <c r="T197" i="3"/>
  <c r="R197" i="3"/>
  <c r="P197" i="3"/>
  <c r="BI195" i="3"/>
  <c r="BH195" i="3"/>
  <c r="BG195" i="3"/>
  <c r="BF195" i="3"/>
  <c r="T195" i="3"/>
  <c r="R195" i="3"/>
  <c r="P195" i="3"/>
  <c r="BI193" i="3"/>
  <c r="BH193" i="3"/>
  <c r="BG193" i="3"/>
  <c r="BF193" i="3"/>
  <c r="T193" i="3"/>
  <c r="R193" i="3"/>
  <c r="P193" i="3"/>
  <c r="BI189" i="3"/>
  <c r="BH189" i="3"/>
  <c r="BG189" i="3"/>
  <c r="BF189" i="3"/>
  <c r="T189" i="3"/>
  <c r="R189" i="3"/>
  <c r="P189" i="3"/>
  <c r="BI187" i="3"/>
  <c r="BH187" i="3"/>
  <c r="BG187" i="3"/>
  <c r="BF187" i="3"/>
  <c r="T187" i="3"/>
  <c r="R187" i="3"/>
  <c r="P187" i="3"/>
  <c r="BI185" i="3"/>
  <c r="BH185" i="3"/>
  <c r="BG185" i="3"/>
  <c r="BF185" i="3"/>
  <c r="T185" i="3"/>
  <c r="R185" i="3"/>
  <c r="P185" i="3"/>
  <c r="BI182" i="3"/>
  <c r="BH182" i="3"/>
  <c r="BG182" i="3"/>
  <c r="BF182" i="3"/>
  <c r="T182" i="3"/>
  <c r="R182" i="3"/>
  <c r="P182" i="3"/>
  <c r="BI181" i="3"/>
  <c r="BH181" i="3"/>
  <c r="BG181" i="3"/>
  <c r="BF181" i="3"/>
  <c r="T181" i="3"/>
  <c r="R181" i="3"/>
  <c r="P181" i="3"/>
  <c r="BI179" i="3"/>
  <c r="BH179" i="3"/>
  <c r="BG179" i="3"/>
  <c r="BF179" i="3"/>
  <c r="T179" i="3"/>
  <c r="R179" i="3"/>
  <c r="P179" i="3"/>
  <c r="BI177" i="3"/>
  <c r="BH177" i="3"/>
  <c r="BG177" i="3"/>
  <c r="BF177" i="3"/>
  <c r="T177" i="3"/>
  <c r="R177" i="3"/>
  <c r="P177" i="3"/>
  <c r="BI175" i="3"/>
  <c r="BH175" i="3"/>
  <c r="BG175" i="3"/>
  <c r="BF175" i="3"/>
  <c r="T175" i="3"/>
  <c r="R175" i="3"/>
  <c r="P175" i="3"/>
  <c r="BI170" i="3"/>
  <c r="BH170" i="3"/>
  <c r="BG170" i="3"/>
  <c r="BF170" i="3"/>
  <c r="T170" i="3"/>
  <c r="R170" i="3"/>
  <c r="P170" i="3"/>
  <c r="BI168" i="3"/>
  <c r="BH168" i="3"/>
  <c r="BG168" i="3"/>
  <c r="BF168" i="3"/>
  <c r="T168" i="3"/>
  <c r="R168" i="3"/>
  <c r="P168" i="3"/>
  <c r="BI167" i="3"/>
  <c r="BH167" i="3"/>
  <c r="BG167" i="3"/>
  <c r="BF167" i="3"/>
  <c r="T167" i="3"/>
  <c r="R167" i="3"/>
  <c r="P167" i="3"/>
  <c r="BI164" i="3"/>
  <c r="BH164" i="3"/>
  <c r="BG164" i="3"/>
  <c r="BF164" i="3"/>
  <c r="T164" i="3"/>
  <c r="R164" i="3"/>
  <c r="P164" i="3"/>
  <c r="BI159" i="3"/>
  <c r="BH159" i="3"/>
  <c r="BG159" i="3"/>
  <c r="BF159" i="3"/>
  <c r="T159" i="3"/>
  <c r="R159" i="3"/>
  <c r="P159" i="3"/>
  <c r="BI157" i="3"/>
  <c r="BH157" i="3"/>
  <c r="BG157" i="3"/>
  <c r="BF157" i="3"/>
  <c r="T157" i="3"/>
  <c r="R157" i="3"/>
  <c r="P157" i="3"/>
  <c r="BI156" i="3"/>
  <c r="BH156" i="3"/>
  <c r="BG156" i="3"/>
  <c r="BF156" i="3"/>
  <c r="T156" i="3"/>
  <c r="R156" i="3"/>
  <c r="P156" i="3"/>
  <c r="BI152" i="3"/>
  <c r="BH152" i="3"/>
  <c r="BG152" i="3"/>
  <c r="BF152" i="3"/>
  <c r="T152" i="3"/>
  <c r="R152" i="3"/>
  <c r="P152" i="3"/>
  <c r="BI151" i="3"/>
  <c r="BH151" i="3"/>
  <c r="BG151" i="3"/>
  <c r="BF151" i="3"/>
  <c r="T151" i="3"/>
  <c r="R151" i="3"/>
  <c r="P151" i="3"/>
  <c r="BI147" i="3"/>
  <c r="BH147" i="3"/>
  <c r="BG147" i="3"/>
  <c r="BF147" i="3"/>
  <c r="T147" i="3"/>
  <c r="R147" i="3"/>
  <c r="P147" i="3"/>
  <c r="BI142" i="3"/>
  <c r="BH142" i="3"/>
  <c r="BG142" i="3"/>
  <c r="BF142" i="3"/>
  <c r="T142" i="3"/>
  <c r="R142" i="3"/>
  <c r="P142" i="3"/>
  <c r="BI138" i="3"/>
  <c r="BH138" i="3"/>
  <c r="BG138" i="3"/>
  <c r="BF138" i="3"/>
  <c r="T138" i="3"/>
  <c r="R138" i="3"/>
  <c r="P138" i="3"/>
  <c r="BI134" i="3"/>
  <c r="BH134" i="3"/>
  <c r="BG134" i="3"/>
  <c r="BF134" i="3"/>
  <c r="T134" i="3"/>
  <c r="R134" i="3"/>
  <c r="P134" i="3"/>
  <c r="BI131" i="3"/>
  <c r="BH131" i="3"/>
  <c r="BG131" i="3"/>
  <c r="BF131" i="3"/>
  <c r="T131" i="3"/>
  <c r="R131" i="3"/>
  <c r="P131" i="3"/>
  <c r="J125" i="3"/>
  <c r="J124" i="3"/>
  <c r="F124" i="3"/>
  <c r="F122" i="3"/>
  <c r="E120" i="3"/>
  <c r="J94" i="3"/>
  <c r="J93" i="3"/>
  <c r="F93" i="3"/>
  <c r="F91" i="3"/>
  <c r="E89" i="3"/>
  <c r="J20" i="3"/>
  <c r="E20" i="3"/>
  <c r="F125" i="3" s="1"/>
  <c r="J19" i="3"/>
  <c r="J14" i="3"/>
  <c r="J91" i="3"/>
  <c r="E7" i="3"/>
  <c r="E116" i="3"/>
  <c r="J39" i="2"/>
  <c r="J38" i="2"/>
  <c r="AY96" i="1" s="1"/>
  <c r="J37" i="2"/>
  <c r="AX96" i="1"/>
  <c r="BI197" i="2"/>
  <c r="BH197" i="2"/>
  <c r="BG197" i="2"/>
  <c r="BF197" i="2"/>
  <c r="T197" i="2"/>
  <c r="R197" i="2"/>
  <c r="P197" i="2"/>
  <c r="BI196" i="2"/>
  <c r="BH196" i="2"/>
  <c r="BG196" i="2"/>
  <c r="BF196" i="2"/>
  <c r="T196" i="2"/>
  <c r="R196" i="2"/>
  <c r="P196" i="2"/>
  <c r="BI195" i="2"/>
  <c r="BH195" i="2"/>
  <c r="BG195" i="2"/>
  <c r="BF195" i="2"/>
  <c r="T195" i="2"/>
  <c r="R195" i="2"/>
  <c r="P195" i="2"/>
  <c r="BI192" i="2"/>
  <c r="BH192" i="2"/>
  <c r="BG192" i="2"/>
  <c r="BF192" i="2"/>
  <c r="T192" i="2"/>
  <c r="T191" i="2"/>
  <c r="R192" i="2"/>
  <c r="R191" i="2"/>
  <c r="P192" i="2"/>
  <c r="P191" i="2"/>
  <c r="BI186" i="2"/>
  <c r="BH186" i="2"/>
  <c r="BG186" i="2"/>
  <c r="BF186" i="2"/>
  <c r="T186" i="2"/>
  <c r="R186" i="2"/>
  <c r="P186" i="2"/>
  <c r="BI183" i="2"/>
  <c r="BH183" i="2"/>
  <c r="BG183" i="2"/>
  <c r="BF183" i="2"/>
  <c r="T183" i="2"/>
  <c r="R183" i="2"/>
  <c r="P183" i="2"/>
  <c r="BI178" i="2"/>
  <c r="BH178" i="2"/>
  <c r="BG178" i="2"/>
  <c r="BF178" i="2"/>
  <c r="T178" i="2"/>
  <c r="R178" i="2"/>
  <c r="P178" i="2"/>
  <c r="BI176" i="2"/>
  <c r="BH176" i="2"/>
  <c r="BG176" i="2"/>
  <c r="BF176" i="2"/>
  <c r="T176" i="2"/>
  <c r="R176" i="2"/>
  <c r="P176" i="2"/>
  <c r="BI175" i="2"/>
  <c r="BH175" i="2"/>
  <c r="BG175" i="2"/>
  <c r="BF175" i="2"/>
  <c r="T175" i="2"/>
  <c r="R175" i="2"/>
  <c r="P175" i="2"/>
  <c r="BI174" i="2"/>
  <c r="BH174" i="2"/>
  <c r="BG174" i="2"/>
  <c r="BF174" i="2"/>
  <c r="T174" i="2"/>
  <c r="R174" i="2"/>
  <c r="P174" i="2"/>
  <c r="BI172" i="2"/>
  <c r="BH172" i="2"/>
  <c r="BG172" i="2"/>
  <c r="BF172" i="2"/>
  <c r="T172" i="2"/>
  <c r="R172" i="2"/>
  <c r="P172" i="2"/>
  <c r="BI170" i="2"/>
  <c r="BH170" i="2"/>
  <c r="BG170" i="2"/>
  <c r="BF170" i="2"/>
  <c r="T170" i="2"/>
  <c r="R170" i="2"/>
  <c r="P170" i="2"/>
  <c r="BI168" i="2"/>
  <c r="BH168" i="2"/>
  <c r="BG168" i="2"/>
  <c r="BF168" i="2"/>
  <c r="T168" i="2"/>
  <c r="R168" i="2"/>
  <c r="P168" i="2"/>
  <c r="BI166" i="2"/>
  <c r="BH166" i="2"/>
  <c r="BG166" i="2"/>
  <c r="BF166" i="2"/>
  <c r="T166" i="2"/>
  <c r="R166" i="2"/>
  <c r="P166" i="2"/>
  <c r="BI165" i="2"/>
  <c r="BH165" i="2"/>
  <c r="BG165" i="2"/>
  <c r="BF165" i="2"/>
  <c r="T165" i="2"/>
  <c r="R165" i="2"/>
  <c r="P165" i="2"/>
  <c r="BI164" i="2"/>
  <c r="BH164" i="2"/>
  <c r="BG164" i="2"/>
  <c r="BF164" i="2"/>
  <c r="T164" i="2"/>
  <c r="R164" i="2"/>
  <c r="P164" i="2"/>
  <c r="BI163" i="2"/>
  <c r="BH163" i="2"/>
  <c r="BG163" i="2"/>
  <c r="BF163" i="2"/>
  <c r="T163" i="2"/>
  <c r="R163" i="2"/>
  <c r="P163" i="2"/>
  <c r="BI162" i="2"/>
  <c r="BH162" i="2"/>
  <c r="BG162" i="2"/>
  <c r="BF162" i="2"/>
  <c r="T162" i="2"/>
  <c r="R162" i="2"/>
  <c r="P162" i="2"/>
  <c r="BI161" i="2"/>
  <c r="BH161" i="2"/>
  <c r="BG161" i="2"/>
  <c r="BF161" i="2"/>
  <c r="T161" i="2"/>
  <c r="R161" i="2"/>
  <c r="P161" i="2"/>
  <c r="BI160" i="2"/>
  <c r="BH160" i="2"/>
  <c r="BG160" i="2"/>
  <c r="BF160" i="2"/>
  <c r="T160" i="2"/>
  <c r="R160" i="2"/>
  <c r="P160" i="2"/>
  <c r="BI159" i="2"/>
  <c r="BH159" i="2"/>
  <c r="BG159" i="2"/>
  <c r="BF159" i="2"/>
  <c r="T159" i="2"/>
  <c r="R159" i="2"/>
  <c r="P159" i="2"/>
  <c r="BI157" i="2"/>
  <c r="BH157" i="2"/>
  <c r="BG157" i="2"/>
  <c r="BF157" i="2"/>
  <c r="T157" i="2"/>
  <c r="R157" i="2"/>
  <c r="P157" i="2"/>
  <c r="BI155" i="2"/>
  <c r="BH155" i="2"/>
  <c r="BG155" i="2"/>
  <c r="BF155" i="2"/>
  <c r="T155" i="2"/>
  <c r="R155" i="2"/>
  <c r="P155" i="2"/>
  <c r="BI154" i="2"/>
  <c r="BH154" i="2"/>
  <c r="BG154" i="2"/>
  <c r="BF154" i="2"/>
  <c r="T154" i="2"/>
  <c r="R154" i="2"/>
  <c r="P154" i="2"/>
  <c r="BI151" i="2"/>
  <c r="BH151" i="2"/>
  <c r="BG151" i="2"/>
  <c r="BF151" i="2"/>
  <c r="T151" i="2"/>
  <c r="R151" i="2"/>
  <c r="P151" i="2"/>
  <c r="BI149" i="2"/>
  <c r="BH149" i="2"/>
  <c r="BG149" i="2"/>
  <c r="BF149" i="2"/>
  <c r="T149" i="2"/>
  <c r="R149" i="2"/>
  <c r="P149" i="2"/>
  <c r="BI148" i="2"/>
  <c r="BH148" i="2"/>
  <c r="BG148" i="2"/>
  <c r="BF148" i="2"/>
  <c r="T148" i="2"/>
  <c r="R148" i="2"/>
  <c r="P148" i="2"/>
  <c r="BI146" i="2"/>
  <c r="BH146" i="2"/>
  <c r="BG146" i="2"/>
  <c r="BF146" i="2"/>
  <c r="T146" i="2"/>
  <c r="R146" i="2"/>
  <c r="P146" i="2"/>
  <c r="BI145" i="2"/>
  <c r="BH145" i="2"/>
  <c r="BG145" i="2"/>
  <c r="BF145" i="2"/>
  <c r="T145" i="2"/>
  <c r="R145" i="2"/>
  <c r="P145" i="2"/>
  <c r="BI142" i="2"/>
  <c r="BH142" i="2"/>
  <c r="BG142" i="2"/>
  <c r="BF142" i="2"/>
  <c r="T142" i="2"/>
  <c r="R142" i="2"/>
  <c r="P142" i="2"/>
  <c r="BI136" i="2"/>
  <c r="BH136" i="2"/>
  <c r="BG136" i="2"/>
  <c r="BF136" i="2"/>
  <c r="T136" i="2"/>
  <c r="R136" i="2"/>
  <c r="P136" i="2"/>
  <c r="BI134" i="2"/>
  <c r="BH134" i="2"/>
  <c r="BG134" i="2"/>
  <c r="BF134" i="2"/>
  <c r="T134" i="2"/>
  <c r="R134" i="2"/>
  <c r="P134" i="2"/>
  <c r="BI132" i="2"/>
  <c r="BH132" i="2"/>
  <c r="BG132" i="2"/>
  <c r="BF132" i="2"/>
  <c r="T132" i="2"/>
  <c r="R132" i="2"/>
  <c r="P132" i="2"/>
  <c r="J126" i="2"/>
  <c r="J125" i="2"/>
  <c r="F125" i="2"/>
  <c r="F123" i="2"/>
  <c r="E121" i="2"/>
  <c r="J94" i="2"/>
  <c r="J93" i="2"/>
  <c r="F93" i="2"/>
  <c r="F91" i="2"/>
  <c r="E89" i="2"/>
  <c r="J20" i="2"/>
  <c r="E20" i="2"/>
  <c r="F94" i="2"/>
  <c r="J19" i="2"/>
  <c r="J14" i="2"/>
  <c r="J123" i="2" s="1"/>
  <c r="E7" i="2"/>
  <c r="E117" i="2"/>
  <c r="L90" i="1"/>
  <c r="AM90" i="1"/>
  <c r="AM89" i="1"/>
  <c r="L89" i="1"/>
  <c r="AM87" i="1"/>
  <c r="L87" i="1"/>
  <c r="L85" i="1"/>
  <c r="L84" i="1"/>
  <c r="BK197" i="2"/>
  <c r="J166" i="2"/>
  <c r="J163" i="2"/>
  <c r="J134" i="2"/>
  <c r="BK186" i="2"/>
  <c r="BK163" i="2"/>
  <c r="J136" i="2"/>
  <c r="BK196" i="2"/>
  <c r="J155" i="2"/>
  <c r="J151" i="2"/>
  <c r="J161" i="2"/>
  <c r="J146" i="2"/>
  <c r="BK134" i="2"/>
  <c r="BK205" i="3"/>
  <c r="BK181" i="3"/>
  <c r="J240" i="3"/>
  <c r="J263" i="3"/>
  <c r="BK164" i="3"/>
  <c r="BK272" i="3"/>
  <c r="BK170" i="3"/>
  <c r="J247" i="3"/>
  <c r="BK152" i="3"/>
  <c r="BK159" i="3"/>
  <c r="J238" i="3"/>
  <c r="J167" i="3"/>
  <c r="J232" i="3"/>
  <c r="BK142" i="3"/>
  <c r="BK235" i="4"/>
  <c r="BK183" i="4"/>
  <c r="BK223" i="4"/>
  <c r="BK146" i="4"/>
  <c r="BK160" i="4"/>
  <c r="J211" i="4"/>
  <c r="J207" i="4"/>
  <c r="BK177" i="4"/>
  <c r="J222" i="4"/>
  <c r="J236" i="4"/>
  <c r="J146" i="4"/>
  <c r="J195" i="4"/>
  <c r="BK152" i="4"/>
  <c r="BK231" i="5"/>
  <c r="J163" i="5"/>
  <c r="J227" i="5"/>
  <c r="BK153" i="5"/>
  <c r="BK239" i="5"/>
  <c r="J239" i="5"/>
  <c r="BK221" i="5"/>
  <c r="J180" i="5"/>
  <c r="BK232" i="5"/>
  <c r="J191" i="5"/>
  <c r="J215" i="5"/>
  <c r="J228" i="5"/>
  <c r="J169" i="5"/>
  <c r="J153" i="5"/>
  <c r="BK259" i="6"/>
  <c r="BK284" i="6"/>
  <c r="J152" i="6"/>
  <c r="BK249" i="6"/>
  <c r="J201" i="6"/>
  <c r="J247" i="6"/>
  <c r="J146" i="6"/>
  <c r="BK227" i="6"/>
  <c r="BK138" i="6"/>
  <c r="BK257" i="6"/>
  <c r="J216" i="6"/>
  <c r="J287" i="6"/>
  <c r="BK214" i="6"/>
  <c r="J230" i="6"/>
  <c r="J170" i="7"/>
  <c r="BK175" i="7"/>
  <c r="J178" i="7"/>
  <c r="BK163" i="7"/>
  <c r="BK149" i="7"/>
  <c r="J149" i="7"/>
  <c r="BK134" i="7"/>
  <c r="J163" i="8"/>
  <c r="J162" i="8"/>
  <c r="BK153" i="8"/>
  <c r="J167" i="8"/>
  <c r="BK162" i="8"/>
  <c r="BK166" i="2"/>
  <c r="J172" i="2"/>
  <c r="BK145" i="2"/>
  <c r="BK183" i="2"/>
  <c r="J154" i="2"/>
  <c r="BK176" i="2"/>
  <c r="BK192" i="2"/>
  <c r="J160" i="2"/>
  <c r="BK164" i="2"/>
  <c r="BK132" i="2"/>
  <c r="BK165" i="2"/>
  <c r="J145" i="2"/>
  <c r="J246" i="3"/>
  <c r="BK185" i="3"/>
  <c r="J235" i="3"/>
  <c r="BK197" i="3"/>
  <c r="BK131" i="3"/>
  <c r="BK263" i="3"/>
  <c r="J185" i="3"/>
  <c r="J275" i="3"/>
  <c r="BK193" i="3"/>
  <c r="J230" i="3"/>
  <c r="BK275" i="3"/>
  <c r="BK156" i="3"/>
  <c r="BK217" i="3"/>
  <c r="J138" i="3"/>
  <c r="J214" i="4"/>
  <c r="BK155" i="4"/>
  <c r="J196" i="4"/>
  <c r="BK195" i="4"/>
  <c r="BK148" i="4"/>
  <c r="BK207" i="4"/>
  <c r="BK138" i="4"/>
  <c r="BK200" i="4"/>
  <c r="BK231" i="4"/>
  <c r="J160" i="4"/>
  <c r="J172" i="4"/>
  <c r="BK214" i="4"/>
  <c r="BK169" i="4"/>
  <c r="BK244" i="5"/>
  <c r="BK191" i="5"/>
  <c r="BK133" i="5"/>
  <c r="J172" i="5"/>
  <c r="J254" i="5"/>
  <c r="BK188" i="5"/>
  <c r="BK227" i="5"/>
  <c r="J158" i="5"/>
  <c r="J238" i="5"/>
  <c r="J217" i="5"/>
  <c r="J219" i="5"/>
  <c r="J211" i="5"/>
  <c r="J266" i="5"/>
  <c r="BK151" i="5"/>
  <c r="BK232" i="6"/>
  <c r="J259" i="6"/>
  <c r="BK145" i="6"/>
  <c r="J252" i="6"/>
  <c r="J199" i="6"/>
  <c r="J242" i="6"/>
  <c r="BK140" i="6"/>
  <c r="BK240" i="6"/>
  <c r="BK165" i="6"/>
  <c r="BK290" i="6"/>
  <c r="BK210" i="6"/>
  <c r="J254" i="6"/>
  <c r="J207" i="6"/>
  <c r="J290" i="6"/>
  <c r="BK142" i="6"/>
  <c r="BK155" i="7"/>
  <c r="BK159" i="7"/>
  <c r="J184" i="7"/>
  <c r="BK167" i="7"/>
  <c r="J146" i="7"/>
  <c r="BK142" i="7"/>
  <c r="BK167" i="8"/>
  <c r="J158" i="8"/>
  <c r="BK176" i="8"/>
  <c r="J153" i="8"/>
  <c r="BK158" i="8"/>
  <c r="BK155" i="2"/>
  <c r="J192" i="2"/>
  <c r="BK162" i="2"/>
  <c r="J132" i="2"/>
  <c r="BK151" i="2"/>
  <c r="BK178" i="2"/>
  <c r="BK168" i="2"/>
  <c r="J165" i="2"/>
  <c r="J178" i="2"/>
  <c r="BK136" i="2"/>
  <c r="BK175" i="2"/>
  <c r="BK159" i="2"/>
  <c r="J189" i="3"/>
  <c r="J175" i="3"/>
  <c r="J249" i="3"/>
  <c r="J201" i="3"/>
  <c r="J147" i="3"/>
  <c r="BK221" i="3"/>
  <c r="BK157" i="3"/>
  <c r="BK209" i="3"/>
  <c r="J268" i="3"/>
  <c r="BK249" i="3"/>
  <c r="BK147" i="3"/>
  <c r="BK230" i="3"/>
  <c r="J134" i="3"/>
  <c r="BK195" i="3"/>
  <c r="J131" i="3"/>
  <c r="BK199" i="4"/>
  <c r="J237" i="4"/>
  <c r="J184" i="4"/>
  <c r="BK179" i="4"/>
  <c r="BK222" i="4"/>
  <c r="BK176" i="4"/>
  <c r="J233" i="4"/>
  <c r="J138" i="4"/>
  <c r="BK172" i="4"/>
  <c r="J223" i="4"/>
  <c r="J227" i="4"/>
  <c r="J186" i="4"/>
  <c r="J137" i="4"/>
  <c r="J224" i="5"/>
  <c r="BK169" i="5"/>
  <c r="BK211" i="5"/>
  <c r="BK266" i="5"/>
  <c r="J204" i="5"/>
  <c r="BK238" i="5"/>
  <c r="J203" i="5"/>
  <c r="BK254" i="5"/>
  <c r="J229" i="5"/>
  <c r="BK201" i="5"/>
  <c r="BK225" i="5"/>
  <c r="J232" i="5"/>
  <c r="J178" i="5"/>
  <c r="J201" i="5"/>
  <c r="J137" i="5"/>
  <c r="BK186" i="6"/>
  <c r="BK258" i="6"/>
  <c r="J138" i="6"/>
  <c r="J240" i="6"/>
  <c r="BK144" i="6"/>
  <c r="BK187" i="6"/>
  <c r="J261" i="6"/>
  <c r="BK188" i="6"/>
  <c r="J135" i="6"/>
  <c r="J255" i="6"/>
  <c r="J165" i="6"/>
  <c r="BK237" i="6"/>
  <c r="BK191" i="6"/>
  <c r="J237" i="6"/>
  <c r="J156" i="7"/>
  <c r="J165" i="7"/>
  <c r="J142" i="7"/>
  <c r="BK166" i="7"/>
  <c r="J139" i="7"/>
  <c r="J130" i="7"/>
  <c r="BK159" i="8"/>
  <c r="BK170" i="8"/>
  <c r="BK169" i="8"/>
  <c r="J145" i="8"/>
  <c r="BK149" i="2"/>
  <c r="J175" i="2"/>
  <c r="BK161" i="2"/>
  <c r="AS95" i="1"/>
  <c r="BK174" i="2"/>
  <c r="J197" i="2"/>
  <c r="BK142" i="2"/>
  <c r="J183" i="2"/>
  <c r="BK160" i="2"/>
  <c r="BK243" i="3"/>
  <c r="BK187" i="3"/>
  <c r="J157" i="3"/>
  <c r="BK229" i="3"/>
  <c r="BK179" i="3"/>
  <c r="J225" i="3"/>
  <c r="J151" i="3"/>
  <c r="BK225" i="3"/>
  <c r="J168" i="3"/>
  <c r="BK232" i="3"/>
  <c r="J221" i="3"/>
  <c r="J243" i="3"/>
  <c r="J181" i="3"/>
  <c r="BK235" i="3"/>
  <c r="J179" i="3"/>
  <c r="BK205" i="4"/>
  <c r="J226" i="4"/>
  <c r="J191" i="4"/>
  <c r="J166" i="4"/>
  <c r="BK219" i="4"/>
  <c r="J152" i="4"/>
  <c r="J225" i="4"/>
  <c r="J155" i="4"/>
  <c r="J203" i="4"/>
  <c r="BK211" i="4"/>
  <c r="BK233" i="4"/>
  <c r="BK189" i="4"/>
  <c r="J142" i="4"/>
  <c r="BK178" i="5"/>
  <c r="BK176" i="5"/>
  <c r="BK258" i="5"/>
  <c r="J197" i="5"/>
  <c r="BK229" i="5"/>
  <c r="J133" i="5"/>
  <c r="J237" i="5"/>
  <c r="BK204" i="5"/>
  <c r="J241" i="5"/>
  <c r="J144" i="5"/>
  <c r="J194" i="5"/>
  <c r="BK237" i="5"/>
  <c r="J281" i="6"/>
  <c r="J178" i="6"/>
  <c r="BK254" i="6"/>
  <c r="J133" i="6"/>
  <c r="BK225" i="6"/>
  <c r="BK178" i="6"/>
  <c r="J229" i="6"/>
  <c r="BK281" i="6"/>
  <c r="J187" i="6"/>
  <c r="BK261" i="6"/>
  <c r="J227" i="6"/>
  <c r="BK255" i="6"/>
  <c r="J196" i="6"/>
  <c r="J271" i="6"/>
  <c r="J180" i="6"/>
  <c r="BK178" i="7"/>
  <c r="BK151" i="7"/>
  <c r="J155" i="7"/>
  <c r="J151" i="7"/>
  <c r="J132" i="7"/>
  <c r="BK130" i="7"/>
  <c r="BK165" i="8"/>
  <c r="BK145" i="8"/>
  <c r="J176" i="8"/>
  <c r="J169" i="8"/>
  <c r="BK146" i="2"/>
  <c r="BK157" i="2"/>
  <c r="J164" i="2"/>
  <c r="BK195" i="2"/>
  <c r="J142" i="2"/>
  <c r="J186" i="2"/>
  <c r="BK154" i="2"/>
  <c r="J159" i="2"/>
  <c r="J168" i="2"/>
  <c r="J157" i="2"/>
  <c r="BK247" i="3"/>
  <c r="J197" i="3"/>
  <c r="J142" i="3"/>
  <c r="J209" i="3"/>
  <c r="BK177" i="3"/>
  <c r="BK248" i="3"/>
  <c r="J252" i="3"/>
  <c r="J213" i="3"/>
  <c r="J164" i="3"/>
  <c r="BK238" i="3"/>
  <c r="J170" i="3"/>
  <c r="J195" i="3"/>
  <c r="BK260" i="3"/>
  <c r="J187" i="3"/>
  <c r="BK151" i="3"/>
  <c r="BK240" i="3"/>
  <c r="BK201" i="3"/>
  <c r="BK134" i="3"/>
  <c r="J200" i="4"/>
  <c r="J150" i="4"/>
  <c r="BK203" i="4"/>
  <c r="J179" i="4"/>
  <c r="J169" i="4"/>
  <c r="J229" i="4"/>
  <c r="J189" i="4"/>
  <c r="BK227" i="4"/>
  <c r="J188" i="4"/>
  <c r="BK225" i="4"/>
  <c r="BK150" i="4"/>
  <c r="BK239" i="4"/>
  <c r="BK188" i="4"/>
  <c r="J258" i="5"/>
  <c r="J222" i="5"/>
  <c r="J151" i="5"/>
  <c r="J244" i="5"/>
  <c r="J131" i="5"/>
  <c r="BK216" i="5"/>
  <c r="J261" i="5"/>
  <c r="J216" i="5"/>
  <c r="BK131" i="5"/>
  <c r="J236" i="5"/>
  <c r="BK208" i="5"/>
  <c r="BK137" i="5"/>
  <c r="BK194" i="5"/>
  <c r="J225" i="5"/>
  <c r="J185" i="5"/>
  <c r="BK217" i="5"/>
  <c r="BK287" i="6"/>
  <c r="J214" i="6"/>
  <c r="BK294" i="6"/>
  <c r="BK242" i="6"/>
  <c r="J258" i="6"/>
  <c r="BK216" i="6"/>
  <c r="J186" i="6"/>
  <c r="BK230" i="6"/>
  <c r="J132" i="6"/>
  <c r="BK199" i="6"/>
  <c r="J144" i="6"/>
  <c r="J276" i="6"/>
  <c r="BK247" i="6"/>
  <c r="BK132" i="6"/>
  <c r="BK229" i="6"/>
  <c r="J145" i="6"/>
  <c r="BK256" i="6"/>
  <c r="J191" i="6"/>
  <c r="J167" i="7"/>
  <c r="J134" i="7"/>
  <c r="BK154" i="7"/>
  <c r="BK170" i="7"/>
  <c r="J166" i="7"/>
  <c r="BK149" i="8"/>
  <c r="BK175" i="8"/>
  <c r="J172" i="8"/>
  <c r="J128" i="8"/>
  <c r="BK171" i="8"/>
  <c r="BK172" i="2"/>
  <c r="BK148" i="2"/>
  <c r="J196" i="2"/>
  <c r="BK170" i="2"/>
  <c r="J149" i="2"/>
  <c r="J170" i="2"/>
  <c r="J176" i="2"/>
  <c r="J174" i="2"/>
  <c r="J195" i="2"/>
  <c r="J162" i="2"/>
  <c r="J148" i="2"/>
  <c r="J260" i="3"/>
  <c r="J217" i="3"/>
  <c r="J152" i="3"/>
  <c r="J205" i="3"/>
  <c r="BK167" i="3"/>
  <c r="J177" i="3"/>
  <c r="J229" i="3"/>
  <c r="BK138" i="3"/>
  <c r="BK175" i="3"/>
  <c r="BK168" i="3"/>
  <c r="BK252" i="3"/>
  <c r="J193" i="3"/>
  <c r="BK268" i="3"/>
  <c r="J159" i="3"/>
  <c r="J219" i="4"/>
  <c r="BK161" i="4"/>
  <c r="J231" i="4"/>
  <c r="J190" i="4"/>
  <c r="BK184" i="4"/>
  <c r="BK142" i="4"/>
  <c r="BK186" i="4"/>
  <c r="J235" i="4"/>
  <c r="BK196" i="4"/>
  <c r="BK137" i="4"/>
  <c r="J161" i="4"/>
  <c r="BK158" i="4"/>
  <c r="J199" i="4"/>
  <c r="BK166" i="4"/>
  <c r="BK250" i="5"/>
  <c r="BK219" i="5"/>
  <c r="BK247" i="5"/>
  <c r="BK163" i="5"/>
  <c r="J250" i="5"/>
  <c r="J183" i="5"/>
  <c r="BK228" i="5"/>
  <c r="J188" i="5"/>
  <c r="BK241" i="5"/>
  <c r="BK222" i="5"/>
  <c r="BK185" i="5"/>
  <c r="BK180" i="5"/>
  <c r="BK203" i="5"/>
  <c r="J161" i="5"/>
  <c r="BK161" i="5"/>
  <c r="BK271" i="6"/>
  <c r="J188" i="6"/>
  <c r="BK276" i="6"/>
  <c r="J232" i="6"/>
  <c r="BK253" i="6"/>
  <c r="J210" i="6"/>
  <c r="BK146" i="6"/>
  <c r="BK196" i="6"/>
  <c r="J256" i="6"/>
  <c r="BK180" i="6"/>
  <c r="J294" i="6"/>
  <c r="J253" i="6"/>
  <c r="J134" i="6"/>
  <c r="BK252" i="6"/>
  <c r="J142" i="6"/>
  <c r="J220" i="6"/>
  <c r="J140" i="6"/>
  <c r="BK139" i="7"/>
  <c r="BK132" i="7"/>
  <c r="BK161" i="7"/>
  <c r="J154" i="7"/>
  <c r="BK156" i="7"/>
  <c r="BK172" i="8"/>
  <c r="BK128" i="8"/>
  <c r="J165" i="8"/>
  <c r="BK166" i="8"/>
  <c r="J175" i="8"/>
  <c r="J248" i="3"/>
  <c r="BK189" i="3"/>
  <c r="J156" i="3"/>
  <c r="BK182" i="3"/>
  <c r="J272" i="3"/>
  <c r="BK213" i="3"/>
  <c r="BK246" i="3"/>
  <c r="J182" i="3"/>
  <c r="J239" i="4"/>
  <c r="BK191" i="4"/>
  <c r="BK236" i="4"/>
  <c r="J158" i="4"/>
  <c r="J176" i="4"/>
  <c r="BK237" i="4"/>
  <c r="BK190" i="4"/>
  <c r="J148" i="4"/>
  <c r="J205" i="4"/>
  <c r="BK164" i="4"/>
  <c r="J183" i="4"/>
  <c r="BK229" i="4"/>
  <c r="J164" i="4"/>
  <c r="BK226" i="4"/>
  <c r="J177" i="4"/>
  <c r="BK236" i="5"/>
  <c r="BK158" i="5"/>
  <c r="BK215" i="5"/>
  <c r="BK144" i="5"/>
  <c r="J231" i="5"/>
  <c r="J176" i="5"/>
  <c r="J208" i="5"/>
  <c r="J247" i="5"/>
  <c r="BK224" i="5"/>
  <c r="BK261" i="5"/>
  <c r="BK183" i="5"/>
  <c r="J221" i="5"/>
  <c r="BK172" i="5"/>
  <c r="BK197" i="5"/>
  <c r="J284" i="6"/>
  <c r="J225" i="6"/>
  <c r="BK266" i="6"/>
  <c r="BK135" i="6"/>
  <c r="BK250" i="6"/>
  <c r="BK207" i="6"/>
  <c r="J266" i="6"/>
  <c r="BK134" i="6"/>
  <c r="J249" i="6"/>
  <c r="BK152" i="6"/>
  <c r="J250" i="6"/>
  <c r="J257" i="6"/>
  <c r="BK220" i="6"/>
  <c r="BK133" i="6"/>
  <c r="BK201" i="6"/>
  <c r="BK184" i="7"/>
  <c r="BK146" i="7"/>
  <c r="J161" i="7"/>
  <c r="J175" i="7"/>
  <c r="J163" i="7"/>
  <c r="BK165" i="7"/>
  <c r="J159" i="7"/>
  <c r="J171" i="8"/>
  <c r="J166" i="8"/>
  <c r="J149" i="8"/>
  <c r="BK163" i="8"/>
  <c r="J170" i="8"/>
  <c r="J159" i="8"/>
  <c r="T136" i="4" l="1"/>
  <c r="T175" i="4"/>
  <c r="P182" i="4"/>
  <c r="T187" i="4"/>
  <c r="BK130" i="5"/>
  <c r="J130" i="5" s="1"/>
  <c r="J100" i="5" s="1"/>
  <c r="P187" i="5"/>
  <c r="T214" i="5"/>
  <c r="BK253" i="5"/>
  <c r="J253" i="5" s="1"/>
  <c r="J105" i="5" s="1"/>
  <c r="BK231" i="6"/>
  <c r="J231" i="6"/>
  <c r="J101" i="6" s="1"/>
  <c r="T246" i="6"/>
  <c r="BK283" i="6"/>
  <c r="J283" i="6"/>
  <c r="J106" i="6" s="1"/>
  <c r="BK129" i="7"/>
  <c r="R153" i="7"/>
  <c r="R169" i="7"/>
  <c r="P131" i="2"/>
  <c r="R153" i="2"/>
  <c r="P167" i="2"/>
  <c r="R177" i="2"/>
  <c r="BK194" i="2"/>
  <c r="BK193" i="2" s="1"/>
  <c r="J193" i="2" s="1"/>
  <c r="J106" i="2" s="1"/>
  <c r="R130" i="3"/>
  <c r="R196" i="3"/>
  <c r="R228" i="3"/>
  <c r="BK187" i="5"/>
  <c r="J187" i="5" s="1"/>
  <c r="J101" i="5" s="1"/>
  <c r="BK214" i="5"/>
  <c r="J214" i="5"/>
  <c r="J103" i="5" s="1"/>
  <c r="P253" i="5"/>
  <c r="R231" i="6"/>
  <c r="T260" i="6"/>
  <c r="BK158" i="7"/>
  <c r="J158" i="7" s="1"/>
  <c r="J103" i="7" s="1"/>
  <c r="P169" i="7"/>
  <c r="P127" i="8"/>
  <c r="P153" i="2"/>
  <c r="T156" i="2"/>
  <c r="P177" i="2"/>
  <c r="T194" i="2"/>
  <c r="T193" i="2" s="1"/>
  <c r="P130" i="3"/>
  <c r="BK196" i="3"/>
  <c r="J196" i="3" s="1"/>
  <c r="J102" i="3" s="1"/>
  <c r="R251" i="3"/>
  <c r="R182" i="4"/>
  <c r="P206" i="4"/>
  <c r="P130" i="5"/>
  <c r="R187" i="5"/>
  <c r="R214" i="5"/>
  <c r="R253" i="5"/>
  <c r="BK131" i="6"/>
  <c r="J131" i="6" s="1"/>
  <c r="J100" i="6" s="1"/>
  <c r="T231" i="6"/>
  <c r="R246" i="6"/>
  <c r="T283" i="6"/>
  <c r="P153" i="7"/>
  <c r="BK169" i="7"/>
  <c r="J169" i="7"/>
  <c r="J104" i="7" s="1"/>
  <c r="BK127" i="8"/>
  <c r="J127" i="8" s="1"/>
  <c r="J100" i="8" s="1"/>
  <c r="R131" i="2"/>
  <c r="BK156" i="2"/>
  <c r="J156" i="2" s="1"/>
  <c r="J102" i="2" s="1"/>
  <c r="R167" i="2"/>
  <c r="R194" i="2"/>
  <c r="R193" i="2" s="1"/>
  <c r="P192" i="3"/>
  <c r="T192" i="3"/>
  <c r="P228" i="3"/>
  <c r="T228" i="3"/>
  <c r="BK187" i="4"/>
  <c r="J187" i="4" s="1"/>
  <c r="J106" i="4" s="1"/>
  <c r="BK206" i="4"/>
  <c r="J206" i="4"/>
  <c r="J107" i="4" s="1"/>
  <c r="BK221" i="4"/>
  <c r="J221" i="4" s="1"/>
  <c r="J110" i="4" s="1"/>
  <c r="T221" i="4"/>
  <c r="R234" i="4"/>
  <c r="T187" i="5"/>
  <c r="P214" i="5"/>
  <c r="T240" i="5"/>
  <c r="P131" i="6"/>
  <c r="BK260" i="6"/>
  <c r="J260" i="6"/>
  <c r="J105" i="6" s="1"/>
  <c r="P283" i="6"/>
  <c r="P129" i="7"/>
  <c r="T153" i="7"/>
  <c r="T128" i="7" s="1"/>
  <c r="T127" i="7" s="1"/>
  <c r="T169" i="7"/>
  <c r="T157" i="8"/>
  <c r="BK164" i="8"/>
  <c r="J164" i="8"/>
  <c r="J103" i="8" s="1"/>
  <c r="BK193" i="5"/>
  <c r="J193" i="5" s="1"/>
  <c r="J102" i="5" s="1"/>
  <c r="T193" i="5"/>
  <c r="R240" i="5"/>
  <c r="T131" i="6"/>
  <c r="T130" i="6"/>
  <c r="T129" i="6" s="1"/>
  <c r="P260" i="6"/>
  <c r="R127" i="8"/>
  <c r="P157" i="8"/>
  <c r="R161" i="8"/>
  <c r="T161" i="8"/>
  <c r="T131" i="2"/>
  <c r="R156" i="2"/>
  <c r="T167" i="2"/>
  <c r="BK192" i="3"/>
  <c r="J192" i="3" s="1"/>
  <c r="J101" i="3" s="1"/>
  <c r="R192" i="3"/>
  <c r="BK228" i="3"/>
  <c r="J228" i="3" s="1"/>
  <c r="J104" i="3" s="1"/>
  <c r="T251" i="3"/>
  <c r="BK136" i="4"/>
  <c r="BK175" i="4"/>
  <c r="J175" i="4"/>
  <c r="J103" i="4" s="1"/>
  <c r="T182" i="4"/>
  <c r="R206" i="4"/>
  <c r="T130" i="5"/>
  <c r="R193" i="5"/>
  <c r="P240" i="5"/>
  <c r="R131" i="6"/>
  <c r="BK246" i="6"/>
  <c r="J246" i="6" s="1"/>
  <c r="J104" i="6" s="1"/>
  <c r="R260" i="6"/>
  <c r="BK153" i="7"/>
  <c r="J153" i="7" s="1"/>
  <c r="J101" i="7" s="1"/>
  <c r="T158" i="7"/>
  <c r="R157" i="8"/>
  <c r="P164" i="8"/>
  <c r="T153" i="2"/>
  <c r="BK167" i="2"/>
  <c r="J167" i="2"/>
  <c r="J103" i="2" s="1"/>
  <c r="T177" i="2"/>
  <c r="P194" i="2"/>
  <c r="P193" i="2"/>
  <c r="T130" i="3"/>
  <c r="T196" i="3"/>
  <c r="T129" i="3" s="1"/>
  <c r="T128" i="3" s="1"/>
  <c r="P251" i="3"/>
  <c r="R136" i="4"/>
  <c r="R175" i="4"/>
  <c r="P187" i="4"/>
  <c r="P135" i="4" s="1"/>
  <c r="P134" i="4" s="1"/>
  <c r="AU98" i="1" s="1"/>
  <c r="T206" i="4"/>
  <c r="R221" i="4"/>
  <c r="R220" i="4" s="1"/>
  <c r="BK234" i="4"/>
  <c r="J234" i="4" s="1"/>
  <c r="J111" i="4" s="1"/>
  <c r="P234" i="4"/>
  <c r="R130" i="5"/>
  <c r="R129" i="5" s="1"/>
  <c r="R128" i="5" s="1"/>
  <c r="P193" i="5"/>
  <c r="BK240" i="5"/>
  <c r="J240" i="5" s="1"/>
  <c r="J104" i="5" s="1"/>
  <c r="T253" i="5"/>
  <c r="P231" i="6"/>
  <c r="P246" i="6"/>
  <c r="R283" i="6"/>
  <c r="R129" i="7"/>
  <c r="P158" i="7"/>
  <c r="BK157" i="8"/>
  <c r="J157" i="8"/>
  <c r="J101" i="8" s="1"/>
  <c r="P161" i="8"/>
  <c r="R164" i="8"/>
  <c r="BK131" i="2"/>
  <c r="J131" i="2" s="1"/>
  <c r="J100" i="2" s="1"/>
  <c r="BK153" i="2"/>
  <c r="J153" i="2"/>
  <c r="J101" i="2" s="1"/>
  <c r="P156" i="2"/>
  <c r="BK177" i="2"/>
  <c r="J177" i="2"/>
  <c r="J104" i="2" s="1"/>
  <c r="BK130" i="3"/>
  <c r="J130" i="3" s="1"/>
  <c r="J100" i="3" s="1"/>
  <c r="P196" i="3"/>
  <c r="BK251" i="3"/>
  <c r="J251" i="3" s="1"/>
  <c r="J105" i="3" s="1"/>
  <c r="P136" i="4"/>
  <c r="P175" i="4"/>
  <c r="BK182" i="4"/>
  <c r="J182" i="4" s="1"/>
  <c r="J105" i="4" s="1"/>
  <c r="R187" i="4"/>
  <c r="P221" i="4"/>
  <c r="P220" i="4" s="1"/>
  <c r="T234" i="4"/>
  <c r="T129" i="7"/>
  <c r="R158" i="7"/>
  <c r="T127" i="8"/>
  <c r="T126" i="8"/>
  <c r="T123" i="8" s="1"/>
  <c r="BK161" i="8"/>
  <c r="J161" i="8" s="1"/>
  <c r="J102" i="8" s="1"/>
  <c r="T164" i="8"/>
  <c r="BK293" i="6"/>
  <c r="J293" i="6" s="1"/>
  <c r="J107" i="6" s="1"/>
  <c r="BK265" i="5"/>
  <c r="J265" i="5"/>
  <c r="J106" i="5" s="1"/>
  <c r="BK224" i="3"/>
  <c r="J224" i="3" s="1"/>
  <c r="J103" i="3" s="1"/>
  <c r="BK168" i="4"/>
  <c r="J168" i="4"/>
  <c r="J101" i="4" s="1"/>
  <c r="BK178" i="4"/>
  <c r="J178" i="4" s="1"/>
  <c r="J104" i="4" s="1"/>
  <c r="BK183" i="7"/>
  <c r="J183" i="7"/>
  <c r="J105" i="7" s="1"/>
  <c r="E85" i="2"/>
  <c r="BK241" i="6"/>
  <c r="J241" i="6"/>
  <c r="J103" i="6" s="1"/>
  <c r="BK191" i="2"/>
  <c r="J191" i="2" s="1"/>
  <c r="J105" i="2" s="1"/>
  <c r="BK274" i="3"/>
  <c r="J274" i="3"/>
  <c r="J106" i="3" s="1"/>
  <c r="BK171" i="4"/>
  <c r="J171" i="4" s="1"/>
  <c r="J102" i="4" s="1"/>
  <c r="BK218" i="4"/>
  <c r="J218" i="4"/>
  <c r="J108" i="4" s="1"/>
  <c r="BK238" i="4"/>
  <c r="J238" i="4" s="1"/>
  <c r="J112" i="4" s="1"/>
  <c r="BK239" i="6"/>
  <c r="J239" i="6"/>
  <c r="J102" i="6" s="1"/>
  <c r="E85" i="8"/>
  <c r="F92" i="8"/>
  <c r="BE176" i="8"/>
  <c r="J129" i="7"/>
  <c r="J100" i="7"/>
  <c r="BE165" i="8"/>
  <c r="BE171" i="8"/>
  <c r="BE149" i="8"/>
  <c r="BE153" i="8"/>
  <c r="BE159" i="8"/>
  <c r="BE166" i="8"/>
  <c r="BE175" i="8"/>
  <c r="BE167" i="8"/>
  <c r="BE172" i="8"/>
  <c r="J89" i="8"/>
  <c r="BE128" i="8"/>
  <c r="BE145" i="8"/>
  <c r="BE163" i="8"/>
  <c r="BE170" i="8"/>
  <c r="BE169" i="8"/>
  <c r="BE158" i="8"/>
  <c r="BE162" i="8"/>
  <c r="BE149" i="7"/>
  <c r="BE142" i="7"/>
  <c r="BE151" i="7"/>
  <c r="BE178" i="7"/>
  <c r="BE155" i="7"/>
  <c r="J91" i="7"/>
  <c r="BE146" i="7"/>
  <c r="BE159" i="7"/>
  <c r="BE167" i="7"/>
  <c r="BE170" i="7"/>
  <c r="F124" i="7"/>
  <c r="BE163" i="7"/>
  <c r="BE175" i="7"/>
  <c r="BE184" i="7"/>
  <c r="BE134" i="7"/>
  <c r="BE139" i="7"/>
  <c r="BE156" i="7"/>
  <c r="BE161" i="7"/>
  <c r="E85" i="7"/>
  <c r="BE165" i="7"/>
  <c r="BE130" i="7"/>
  <c r="BE132" i="7"/>
  <c r="BE154" i="7"/>
  <c r="BE166" i="7"/>
  <c r="F94" i="6"/>
  <c r="BE135" i="6"/>
  <c r="BE145" i="6"/>
  <c r="BE186" i="6"/>
  <c r="BE242" i="6"/>
  <c r="BE247" i="6"/>
  <c r="BE261" i="6"/>
  <c r="BE290" i="6"/>
  <c r="BE294" i="6"/>
  <c r="E117" i="6"/>
  <c r="BE132" i="6"/>
  <c r="BE152" i="6"/>
  <c r="BE165" i="6"/>
  <c r="BE225" i="6"/>
  <c r="BE230" i="6"/>
  <c r="BE250" i="6"/>
  <c r="BE259" i="6"/>
  <c r="BE140" i="6"/>
  <c r="BE146" i="6"/>
  <c r="BE188" i="6"/>
  <c r="J123" i="6"/>
  <c r="BE133" i="6"/>
  <c r="BE216" i="6"/>
  <c r="BE229" i="6"/>
  <c r="BE237" i="6"/>
  <c r="BE252" i="6"/>
  <c r="BE258" i="6"/>
  <c r="BE266" i="6"/>
  <c r="BE271" i="6"/>
  <c r="BE142" i="6"/>
  <c r="BE199" i="6"/>
  <c r="BE201" i="6"/>
  <c r="BE207" i="6"/>
  <c r="BE210" i="6"/>
  <c r="BE253" i="6"/>
  <c r="BE254" i="6"/>
  <c r="BE255" i="6"/>
  <c r="BE257" i="6"/>
  <c r="BE276" i="6"/>
  <c r="BE138" i="6"/>
  <c r="BE196" i="6"/>
  <c r="BE232" i="6"/>
  <c r="BE281" i="6"/>
  <c r="BE284" i="6"/>
  <c r="BE178" i="6"/>
  <c r="BE180" i="6"/>
  <c r="BE187" i="6"/>
  <c r="BE214" i="6"/>
  <c r="BE220" i="6"/>
  <c r="BE227" i="6"/>
  <c r="BE287" i="6"/>
  <c r="BE134" i="6"/>
  <c r="BE144" i="6"/>
  <c r="BE191" i="6"/>
  <c r="BE240" i="6"/>
  <c r="BE249" i="6"/>
  <c r="BE256" i="6"/>
  <c r="BK220" i="4"/>
  <c r="J220" i="4" s="1"/>
  <c r="J109" i="4" s="1"/>
  <c r="BE180" i="5"/>
  <c r="BE204" i="5"/>
  <c r="BE247" i="5"/>
  <c r="J122" i="5"/>
  <c r="BE188" i="5"/>
  <c r="BE215" i="5"/>
  <c r="BE237" i="5"/>
  <c r="BE241" i="5"/>
  <c r="BE250" i="5"/>
  <c r="BE153" i="5"/>
  <c r="BE161" i="5"/>
  <c r="BE169" i="5"/>
  <c r="BE172" i="5"/>
  <c r="BE191" i="5"/>
  <c r="BE216" i="5"/>
  <c r="BE221" i="5"/>
  <c r="BE227" i="5"/>
  <c r="BE229" i="5"/>
  <c r="BE231" i="5"/>
  <c r="BE258" i="5"/>
  <c r="E85" i="5"/>
  <c r="BE144" i="5"/>
  <c r="BE176" i="5"/>
  <c r="BE197" i="5"/>
  <c r="BE219" i="5"/>
  <c r="J136" i="4"/>
  <c r="J100" i="4" s="1"/>
  <c r="F94" i="5"/>
  <c r="BE151" i="5"/>
  <c r="BE211" i="5"/>
  <c r="BE254" i="5"/>
  <c r="BE266" i="5"/>
  <c r="BE131" i="5"/>
  <c r="BE133" i="5"/>
  <c r="BE137" i="5"/>
  <c r="BE158" i="5"/>
  <c r="BE163" i="5"/>
  <c r="BE208" i="5"/>
  <c r="BE222" i="5"/>
  <c r="BE225" i="5"/>
  <c r="BE228" i="5"/>
  <c r="BE232" i="5"/>
  <c r="BE244" i="5"/>
  <c r="BE261" i="5"/>
  <c r="BE178" i="5"/>
  <c r="BE183" i="5"/>
  <c r="BE185" i="5"/>
  <c r="BE194" i="5"/>
  <c r="BE201" i="5"/>
  <c r="BE203" i="5"/>
  <c r="BE217" i="5"/>
  <c r="BE224" i="5"/>
  <c r="BE236" i="5"/>
  <c r="BE238" i="5"/>
  <c r="BE239" i="5"/>
  <c r="E122" i="4"/>
  <c r="BE146" i="4"/>
  <c r="BE161" i="4"/>
  <c r="BE203" i="4"/>
  <c r="BE225" i="4"/>
  <c r="BE184" i="4"/>
  <c r="BE186" i="4"/>
  <c r="BE188" i="4"/>
  <c r="BE191" i="4"/>
  <c r="J91" i="4"/>
  <c r="BE189" i="4"/>
  <c r="BE190" i="4"/>
  <c r="BE196" i="4"/>
  <c r="BE199" i="4"/>
  <c r="BE207" i="4"/>
  <c r="BE214" i="4"/>
  <c r="BE219" i="4"/>
  <c r="BE236" i="4"/>
  <c r="BE148" i="4"/>
  <c r="BE150" i="4"/>
  <c r="BE211" i="4"/>
  <c r="BE222" i="4"/>
  <c r="BE239" i="4"/>
  <c r="BE142" i="4"/>
  <c r="BE160" i="4"/>
  <c r="BE164" i="4"/>
  <c r="BE166" i="4"/>
  <c r="BE183" i="4"/>
  <c r="BE195" i="4"/>
  <c r="BE200" i="4"/>
  <c r="BE205" i="4"/>
  <c r="BE231" i="4"/>
  <c r="BE137" i="4"/>
  <c r="BE155" i="4"/>
  <c r="BE177" i="4"/>
  <c r="BE229" i="4"/>
  <c r="BE233" i="4"/>
  <c r="BE235" i="4"/>
  <c r="F94" i="4"/>
  <c r="BE152" i="4"/>
  <c r="BE138" i="4"/>
  <c r="BE158" i="4"/>
  <c r="BE169" i="4"/>
  <c r="BE172" i="4"/>
  <c r="BE176" i="4"/>
  <c r="BE179" i="4"/>
  <c r="BE223" i="4"/>
  <c r="BE226" i="4"/>
  <c r="BE227" i="4"/>
  <c r="BE237" i="4"/>
  <c r="BE152" i="3"/>
  <c r="BE156" i="3"/>
  <c r="BE164" i="3"/>
  <c r="BE238" i="3"/>
  <c r="BE243" i="3"/>
  <c r="BE248" i="3"/>
  <c r="BE249" i="3"/>
  <c r="BE260" i="3"/>
  <c r="J194" i="2"/>
  <c r="J107" i="2" s="1"/>
  <c r="J122" i="3"/>
  <c r="BE159" i="3"/>
  <c r="BE170" i="3"/>
  <c r="BE175" i="3"/>
  <c r="BE195" i="3"/>
  <c r="BE263" i="3"/>
  <c r="F94" i="3"/>
  <c r="BE138" i="3"/>
  <c r="BE177" i="3"/>
  <c r="BE179" i="3"/>
  <c r="BE201" i="3"/>
  <c r="BE240" i="3"/>
  <c r="E85" i="3"/>
  <c r="BE147" i="3"/>
  <c r="BE181" i="3"/>
  <c r="BE209" i="3"/>
  <c r="BE217" i="3"/>
  <c r="BE221" i="3"/>
  <c r="BE225" i="3"/>
  <c r="BE252" i="3"/>
  <c r="BE272" i="3"/>
  <c r="BE182" i="3"/>
  <c r="BE230" i="3"/>
  <c r="BE232" i="3"/>
  <c r="BE235" i="3"/>
  <c r="BE131" i="3"/>
  <c r="BE142" i="3"/>
  <c r="BE167" i="3"/>
  <c r="BE168" i="3"/>
  <c r="BE187" i="3"/>
  <c r="BE189" i="3"/>
  <c r="BE197" i="3"/>
  <c r="BE205" i="3"/>
  <c r="BE213" i="3"/>
  <c r="BE275" i="3"/>
  <c r="BE151" i="3"/>
  <c r="BE157" i="3"/>
  <c r="BE185" i="3"/>
  <c r="BE193" i="3"/>
  <c r="BE246" i="3"/>
  <c r="BE247" i="3"/>
  <c r="BE134" i="3"/>
  <c r="BE229" i="3"/>
  <c r="BE268" i="3"/>
  <c r="BE174" i="2"/>
  <c r="BE176" i="2"/>
  <c r="BE148" i="2"/>
  <c r="BE165" i="2"/>
  <c r="BE168" i="2"/>
  <c r="BE186" i="2"/>
  <c r="BE195" i="2"/>
  <c r="BE149" i="2"/>
  <c r="BE161" i="2"/>
  <c r="BE157" i="2"/>
  <c r="BE160" i="2"/>
  <c r="BE162" i="2"/>
  <c r="BE196" i="2"/>
  <c r="F126" i="2"/>
  <c r="BE132" i="2"/>
  <c r="BE134" i="2"/>
  <c r="BE145" i="2"/>
  <c r="BE146" i="2"/>
  <c r="BE155" i="2"/>
  <c r="BE166" i="2"/>
  <c r="BE175" i="2"/>
  <c r="J91" i="2"/>
  <c r="BE142" i="2"/>
  <c r="BE154" i="2"/>
  <c r="BE159" i="2"/>
  <c r="BE163" i="2"/>
  <c r="BE170" i="2"/>
  <c r="BE172" i="2"/>
  <c r="BE192" i="2"/>
  <c r="BE197" i="2"/>
  <c r="BE151" i="2"/>
  <c r="BE178" i="2"/>
  <c r="BE136" i="2"/>
  <c r="BE164" i="2"/>
  <c r="BE183" i="2"/>
  <c r="J36" i="3"/>
  <c r="AW97" i="1"/>
  <c r="F36" i="5"/>
  <c r="BA99" i="1" s="1"/>
  <c r="F38" i="7"/>
  <c r="BC101" i="1"/>
  <c r="F37" i="7"/>
  <c r="BB101" i="1"/>
  <c r="J34" i="8"/>
  <c r="AW102" i="1"/>
  <c r="F39" i="3"/>
  <c r="BD97" i="1"/>
  <c r="F36" i="4"/>
  <c r="BA98" i="1"/>
  <c r="J36" i="5"/>
  <c r="AW99" i="1" s="1"/>
  <c r="F37" i="6"/>
  <c r="BB100" i="1"/>
  <c r="F37" i="2"/>
  <c r="BB96" i="1"/>
  <c r="F38" i="4"/>
  <c r="BC98" i="1"/>
  <c r="F39" i="5"/>
  <c r="BD99" i="1" s="1"/>
  <c r="F39" i="7"/>
  <c r="BD101" i="1"/>
  <c r="F36" i="8"/>
  <c r="BC102" i="1"/>
  <c r="J36" i="2"/>
  <c r="AW96" i="1"/>
  <c r="F38" i="3"/>
  <c r="BC97" i="1"/>
  <c r="F38" i="6"/>
  <c r="BC100" i="1"/>
  <c r="F36" i="2"/>
  <c r="BA96" i="1"/>
  <c r="F36" i="3"/>
  <c r="BA97" i="1"/>
  <c r="F39" i="4"/>
  <c r="BD98" i="1"/>
  <c r="F39" i="6"/>
  <c r="BD100" i="1"/>
  <c r="F39" i="2"/>
  <c r="BD96" i="1"/>
  <c r="F37" i="4"/>
  <c r="BB98" i="1"/>
  <c r="F38" i="5"/>
  <c r="BC99" i="1" s="1"/>
  <c r="F34" i="8"/>
  <c r="BA102" i="1"/>
  <c r="AS94" i="1"/>
  <c r="F37" i="3"/>
  <c r="BB97" i="1"/>
  <c r="F37" i="5"/>
  <c r="BB99" i="1" s="1"/>
  <c r="F36" i="6"/>
  <c r="BA100" i="1"/>
  <c r="J36" i="7"/>
  <c r="AW101" i="1" s="1"/>
  <c r="F37" i="8"/>
  <c r="BD102" i="1"/>
  <c r="F38" i="2"/>
  <c r="BC96" i="1" s="1"/>
  <c r="J36" i="4"/>
  <c r="AW98" i="1"/>
  <c r="J36" i="6"/>
  <c r="AW100" i="1" s="1"/>
  <c r="F36" i="7"/>
  <c r="BA101" i="1"/>
  <c r="F35" i="8"/>
  <c r="BB102" i="1" s="1"/>
  <c r="BK130" i="6" l="1"/>
  <c r="J130" i="6" s="1"/>
  <c r="J99" i="6" s="1"/>
  <c r="BK130" i="2"/>
  <c r="BK129" i="2" s="1"/>
  <c r="J129" i="2" s="1"/>
  <c r="J98" i="2" s="1"/>
  <c r="BK135" i="4"/>
  <c r="BK134" i="4" s="1"/>
  <c r="J134" i="4" s="1"/>
  <c r="J32" i="4" s="1"/>
  <c r="AG98" i="1" s="1"/>
  <c r="J135" i="4"/>
  <c r="J99" i="4" s="1"/>
  <c r="T220" i="4"/>
  <c r="BK129" i="3"/>
  <c r="J129" i="3"/>
  <c r="J99" i="3" s="1"/>
  <c r="R129" i="3"/>
  <c r="R128" i="3"/>
  <c r="R128" i="7"/>
  <c r="R127" i="7" s="1"/>
  <c r="T130" i="2"/>
  <c r="T129" i="2"/>
  <c r="P129" i="5"/>
  <c r="P128" i="5" s="1"/>
  <c r="AU99" i="1" s="1"/>
  <c r="P130" i="2"/>
  <c r="P129" i="2"/>
  <c r="AU96" i="1" s="1"/>
  <c r="R130" i="6"/>
  <c r="R129" i="6"/>
  <c r="R135" i="4"/>
  <c r="R134" i="4" s="1"/>
  <c r="P129" i="3"/>
  <c r="P128" i="3"/>
  <c r="AU97" i="1"/>
  <c r="T129" i="5"/>
  <c r="T128" i="5"/>
  <c r="R126" i="8"/>
  <c r="R123" i="8"/>
  <c r="P128" i="7"/>
  <c r="P127" i="7"/>
  <c r="AU101" i="1"/>
  <c r="R130" i="2"/>
  <c r="R129" i="2" s="1"/>
  <c r="P126" i="8"/>
  <c r="P123" i="8"/>
  <c r="AU102" i="1"/>
  <c r="BK129" i="5"/>
  <c r="J129" i="5" s="1"/>
  <c r="J99" i="5" s="1"/>
  <c r="P130" i="6"/>
  <c r="P129" i="6" s="1"/>
  <c r="AU100" i="1" s="1"/>
  <c r="BK128" i="7"/>
  <c r="BK127" i="7"/>
  <c r="J127" i="7" s="1"/>
  <c r="J32" i="7" s="1"/>
  <c r="AG101" i="1" s="1"/>
  <c r="T135" i="4"/>
  <c r="T134" i="4"/>
  <c r="BK126" i="8"/>
  <c r="BK123" i="8" s="1"/>
  <c r="J123" i="8" s="1"/>
  <c r="J96" i="8" s="1"/>
  <c r="BK129" i="6"/>
  <c r="J129" i="6" s="1"/>
  <c r="J32" i="6" s="1"/>
  <c r="AG100" i="1" s="1"/>
  <c r="J130" i="2"/>
  <c r="J99" i="2" s="1"/>
  <c r="F35" i="3"/>
  <c r="AZ97" i="1" s="1"/>
  <c r="J35" i="6"/>
  <c r="AV100" i="1"/>
  <c r="AT100" i="1"/>
  <c r="J35" i="2"/>
  <c r="AV96" i="1"/>
  <c r="AT96" i="1"/>
  <c r="F35" i="6"/>
  <c r="AZ100" i="1" s="1"/>
  <c r="J32" i="2"/>
  <c r="AG96" i="1"/>
  <c r="J35" i="4"/>
  <c r="AV98" i="1" s="1"/>
  <c r="AT98" i="1" s="1"/>
  <c r="J35" i="7"/>
  <c r="AV101" i="1"/>
  <c r="AT101" i="1" s="1"/>
  <c r="F35" i="2"/>
  <c r="AZ96" i="1"/>
  <c r="F35" i="5"/>
  <c r="AZ99" i="1" s="1"/>
  <c r="BD95" i="1"/>
  <c r="F33" i="8"/>
  <c r="AZ102" i="1" s="1"/>
  <c r="J35" i="3"/>
  <c r="AV97" i="1"/>
  <c r="AT97" i="1"/>
  <c r="BB95" i="1"/>
  <c r="J33" i="8"/>
  <c r="AV102" i="1" s="1"/>
  <c r="AT102" i="1" s="1"/>
  <c r="J35" i="5"/>
  <c r="AV99" i="1" s="1"/>
  <c r="AT99" i="1" s="1"/>
  <c r="BC95" i="1"/>
  <c r="AY95" i="1" s="1"/>
  <c r="F35" i="4"/>
  <c r="AZ98" i="1"/>
  <c r="F35" i="7"/>
  <c r="AZ101" i="1" s="1"/>
  <c r="BA95" i="1"/>
  <c r="AW95" i="1" s="1"/>
  <c r="AN101" i="1" l="1"/>
  <c r="BK128" i="3"/>
  <c r="J128" i="3"/>
  <c r="J98" i="3" s="1"/>
  <c r="BK128" i="5"/>
  <c r="J128" i="5" s="1"/>
  <c r="J98" i="5" s="1"/>
  <c r="J126" i="8"/>
  <c r="J99" i="8"/>
  <c r="J128" i="7"/>
  <c r="J99" i="7"/>
  <c r="J98" i="7"/>
  <c r="AN100" i="1"/>
  <c r="J41" i="7"/>
  <c r="J98" i="6"/>
  <c r="J41" i="6"/>
  <c r="AN98" i="1"/>
  <c r="J98" i="4"/>
  <c r="J41" i="4"/>
  <c r="AN96" i="1"/>
  <c r="J41" i="2"/>
  <c r="AU95" i="1"/>
  <c r="AU94" i="1"/>
  <c r="AX95" i="1"/>
  <c r="BD94" i="1"/>
  <c r="W33" i="1" s="1"/>
  <c r="BB94" i="1"/>
  <c r="W31" i="1" s="1"/>
  <c r="J30" i="8"/>
  <c r="AG102" i="1"/>
  <c r="BA94" i="1"/>
  <c r="AW94" i="1" s="1"/>
  <c r="AK30" i="1" s="1"/>
  <c r="BC94" i="1"/>
  <c r="AY94" i="1"/>
  <c r="AZ95" i="1"/>
  <c r="AV95" i="1" s="1"/>
  <c r="AT95" i="1" s="1"/>
  <c r="J39" i="8" l="1"/>
  <c r="AN102" i="1"/>
  <c r="AX94" i="1"/>
  <c r="W30" i="1"/>
  <c r="J32" i="5"/>
  <c r="AG99" i="1" s="1"/>
  <c r="AN99" i="1" s="1"/>
  <c r="J32" i="3"/>
  <c r="AG97" i="1" s="1"/>
  <c r="AN97" i="1" s="1"/>
  <c r="AZ94" i="1"/>
  <c r="AV94" i="1" s="1"/>
  <c r="AK29" i="1" s="1"/>
  <c r="W32" i="1"/>
  <c r="J41" i="3" l="1"/>
  <c r="J41" i="5"/>
  <c r="AG95" i="1"/>
  <c r="AG94" i="1" s="1"/>
  <c r="W29" i="1"/>
  <c r="AT94" i="1"/>
  <c r="AK26" i="1" l="1"/>
  <c r="AK35" i="1" s="1"/>
  <c r="AN94" i="1"/>
  <c r="AN95" i="1"/>
</calcChain>
</file>

<file path=xl/sharedStrings.xml><?xml version="1.0" encoding="utf-8"?>
<sst xmlns="http://schemas.openxmlformats.org/spreadsheetml/2006/main" count="9210" uniqueCount="1065">
  <si>
    <t>Export Komplet</t>
  </si>
  <si>
    <t/>
  </si>
  <si>
    <t>2.0</t>
  </si>
  <si>
    <t>ZAMOK</t>
  </si>
  <si>
    <t>False</t>
  </si>
  <si>
    <t>{bbdbf03f-60b9-4656-9906-b0c635929b61}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</si>
  <si>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</si>
  <si>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</si>
  <si>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</si>
  <si>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</si>
  <si>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</si>
  <si>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</si>
  <si>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</si>
  <si>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</si>
  <si>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M20/050_2022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</si>
  <si>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</si>
  <si>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</si>
  <si>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VD Josefův Důl, oprava a rekonstrukce venkovní kanalizace a objektů dozorství - opravná část</t>
  </si>
  <si>
    <t>KSO:</t>
  </si>
  <si>
    <t>CC-CZ:</t>
  </si>
  <si>
    <t>Místo:</t>
  </si>
  <si>
    <t>VD Josefův Důl</t>
  </si>
  <si>
    <t>Datum:</t>
  </si>
  <si>
    <t>22. 4. 2021</t>
  </si>
  <si>
    <t>Zadavatel:</t>
  </si>
  <si>
    <t>IČ:</t>
  </si>
  <si>
    <t>Povodí Labe, státní podnik</t>
  </si>
  <si>
    <t>DIČ:</t>
  </si>
  <si>
    <t>Uchazeč:</t>
  </si>
  <si>
    <t>Vyplň údaj</t>
  </si>
  <si>
    <t>Projektant:</t>
  </si>
  <si>
    <t>60113111</t>
  </si>
  <si>
    <t>Multiaqua s.r.o.</t>
  </si>
  <si>
    <t>CZ60113111</t>
  </si>
  <si>
    <t>True</t>
  </si>
  <si>
    <t>Zpracovatel:</t>
  </si>
  <si>
    <t>Pavel Romášek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</si>
  <si>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</si>
  <si>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www.podminky.urs.cz.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</si>
  <si>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</si>
  <si>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</si>
  <si>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</si>
  <si>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</si>
  <si>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</si>
  <si>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</si>
  <si>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</si>
  <si>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</si>
  <si>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</si>
  <si>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</si>
  <si>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</si>
  <si>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</si>
  <si>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</si>
  <si>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</si>
  <si>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</si>
  <si>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</si>
  <si>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</si>
  <si>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</si>
  <si>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</si>
  <si>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</si>
  <si>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</si>
  <si>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</si>
  <si>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</si>
  <si>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</si>
  <si>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</si>
  <si>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</si>
  <si>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</si>
  <si>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</si>
  <si>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</si>
  <si>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</si>
  <si>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</si>
  <si>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</si>
  <si>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</si>
  <si>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</si>
  <si>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</si>
  <si>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</si>
  <si>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</si>
  <si>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</si>
  <si>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</si>
  <si>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</si>
  <si>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</si>
  <si>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</si>
  <si>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</si>
  <si>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</si>
  <si>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01</t>
  </si>
  <si>
    <t>Opravná část</t>
  </si>
  <si>
    <t>STA</t>
  </si>
  <si>
    <t>1</t>
  </si>
  <si>
    <t>{739228cc-54ae-43cd-a23c-f9d348d34b53}</t>
  </si>
  <si>
    <t>2</t>
  </si>
  <si>
    <t>/</t>
  </si>
  <si>
    <t>SO 01</t>
  </si>
  <si>
    <t>Oprava žlabu</t>
  </si>
  <si>
    <t>Soupis</t>
  </si>
  <si>
    <t>{55c3f52b-c6c6-482d-b4ce-9d587f229d92}</t>
  </si>
  <si>
    <t>SO 02</t>
  </si>
  <si>
    <t>Oprava vozovky</t>
  </si>
  <si>
    <t>{f09b410e-557c-4627-9b95-bb6c3559dd8c}</t>
  </si>
  <si>
    <t>SO 03</t>
  </si>
  <si>
    <t>Oprava zpevněných ploch</t>
  </si>
  <si>
    <t>{060623c9-4a0e-422e-81f1-692eec27c135}</t>
  </si>
  <si>
    <t>SO 04</t>
  </si>
  <si>
    <t>Oprava dešťové kanalizace</t>
  </si>
  <si>
    <t>{cea1de77-d47f-4402-b702-7fe09b3083da}</t>
  </si>
  <si>
    <t>SO 05</t>
  </si>
  <si>
    <t>Oprava kanalizačních přípojek</t>
  </si>
  <si>
    <t>{c81e40fe-3ecb-41c3-9e2d-d87bf936a038}</t>
  </si>
  <si>
    <t>SO 07</t>
  </si>
  <si>
    <t>Oprava odvodňovacího žlabu</t>
  </si>
  <si>
    <t>{3e9a14d5-c77e-4bbf-bc84-10693903735c}</t>
  </si>
  <si>
    <t>03</t>
  </si>
  <si>
    <t>Vedlejší a ostatní náklady</t>
  </si>
  <si>
    <t>{40ba5d2a-61e5-4416-a52f-cccecdf39e24}</t>
  </si>
  <si>
    <t>KRYCÍ LIST SOUPISU PRACÍ</t>
  </si>
  <si>
    <t>Objekt:</t>
  </si>
  <si>
    <t>01 - Opravná část</t>
  </si>
  <si>
    <t>Soupis:</t>
  </si>
  <si>
    <t>SO 01 - Oprava žlabu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</si>
  <si>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</si>
  <si>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</si>
  <si>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</si>
  <si>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</si>
  <si>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</si>
  <si>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</si>
  <si>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</si>
  <si>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4 - Vodorovné konstrukce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</si>
  <si>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</si>
  <si>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</si>
  <si>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</si>
  <si>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</si>
  <si>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</si>
  <si>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767 - Konstrukce zámečnické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</si>
  <si>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</si>
  <si>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</si>
  <si>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</si>
  <si>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</si>
  <si>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</si>
  <si>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</si>
  <si>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</si>
  <si>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</si>
  <si>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</si>
  <si>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</si>
  <si>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</si>
  <si>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</si>
  <si>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</si>
  <si>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</si>
  <si>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</si>
  <si>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</si>
  <si>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</si>
  <si>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</si>
  <si>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113107332</t>
  </si>
  <si>
    <t>Odstranění podkladů nebo krytů strojně plochy jednotlivě do 50 m2 s přemístěním hmot na skládku na vzdálenost do 3 m nebo s naložením na dopravní prostředek z betonu prostého, o tl. vrstvy přes 150 do 300 mm</t>
  </si>
  <si>
    <t>m2</t>
  </si>
  <si>
    <t>CS ÚRS 2022 01</t>
  </si>
  <si>
    <t>4</t>
  </si>
  <si>
    <t>30505286</t>
  </si>
  <si>
    <t>VV</t>
  </si>
  <si>
    <t>9,32 "dle tabulky kubatur</t>
  </si>
  <si>
    <t>122351101</t>
  </si>
  <si>
    <t>Odkopávky a prokopávky nezapažené strojně v hornině třídy těžitelnosti II skupiny 4 do 20 m3</t>
  </si>
  <si>
    <t>m3</t>
  </si>
  <si>
    <t>108967159</t>
  </si>
  <si>
    <t>6,4 "dle tabulky kubatur</t>
  </si>
  <si>
    <t>3</t>
  </si>
  <si>
    <t>162751137</t>
  </si>
  <si>
    <t>Vodorovné přemístění výkopku nebo sypaniny po suchu na obvyklém dopravním prostředku, bez naložení výkopku, avšak se složením bez rozhrnutí z horniny třídy těžitelnosti II skupiny 4 a 5 na vzdálenost přes 9 000 do 10 000 m</t>
  </si>
  <si>
    <t>593286461</t>
  </si>
  <si>
    <t>přebytečná zemina</t>
  </si>
  <si>
    <t>6,4</t>
  </si>
  <si>
    <t>-1,8</t>
  </si>
  <si>
    <t>-2,62</t>
  </si>
  <si>
    <t>Součet</t>
  </si>
  <si>
    <t>162751139</t>
  </si>
  <si>
    <t>Vodorovné přemístění výkopku nebo sypaniny po suchu na obvyklém dopravním prostředku, bez naložení výkopku, avšak se složením bez rozhrnutí z horniny třídy těžitelnosti II skupiny 4 a 5 na vzdálenost Příplatek k ceně za každých dalších i započatých 1 000 m</t>
  </si>
  <si>
    <t>-1388274859</t>
  </si>
  <si>
    <t>5 přípatků</t>
  </si>
  <si>
    <t>5*1,98</t>
  </si>
  <si>
    <t>5</t>
  </si>
  <si>
    <t>171151103</t>
  </si>
  <si>
    <t>Uložení sypanin do násypů strojně s rozprostřením sypaniny ve vrstvách a s hrubým urovnáním zhutněných z hornin soudržných jakékoliv třídy těžitelnosti</t>
  </si>
  <si>
    <t>-1782773345</t>
  </si>
  <si>
    <t>6</t>
  </si>
  <si>
    <t>171201221</t>
  </si>
  <si>
    <t>Poplatek za uložení stavebního odpadu na skládce (skládkovné) zeminy a kamení zatříděného do Katalogu odpadů pod kódem 17 05 04</t>
  </si>
  <si>
    <t>t</t>
  </si>
  <si>
    <t>-811934951</t>
  </si>
  <si>
    <t>1,98*1,8</t>
  </si>
  <si>
    <t>7</t>
  </si>
  <si>
    <t>174151101</t>
  </si>
  <si>
    <t>Zásyp sypaninou z jakékoliv horniny strojně s uložením výkopku ve vrstvách se zhutněním jam, šachet, rýh nebo kolem objektů v těchto vykopávkách</t>
  </si>
  <si>
    <t>1035336158</t>
  </si>
  <si>
    <t>8</t>
  </si>
  <si>
    <t>181411121</t>
  </si>
  <si>
    <t>Založení trávníku na půdě předem připravené plochy do 1000 m2 výsevem včetně utažení lučního v rovině nebo na svahu do 1:5</t>
  </si>
  <si>
    <t>-891289069</t>
  </si>
  <si>
    <t>34,2*1,0</t>
  </si>
  <si>
    <t>9</t>
  </si>
  <si>
    <t>M</t>
  </si>
  <si>
    <t>00572472</t>
  </si>
  <si>
    <t>osivo směs travní krajinná-rovinná</t>
  </si>
  <si>
    <t>kg</t>
  </si>
  <si>
    <t>523719375</t>
  </si>
  <si>
    <t>34,2*0,02</t>
  </si>
  <si>
    <t>Vodorovné konstrukce</t>
  </si>
  <si>
    <t>10</t>
  </si>
  <si>
    <t>452311151</t>
  </si>
  <si>
    <t>Podkladní a zajišťovací konstrukce z betonu prostého v otevřeném výkopu desky pod potrubí, stoky a drobné objekty z betonu tř. C 20/25</t>
  </si>
  <si>
    <t>-1631517421</t>
  </si>
  <si>
    <t>11</t>
  </si>
  <si>
    <t>465513127</t>
  </si>
  <si>
    <t>Dlažba z lomového kamene lomařsky upraveného  na cementovou maltu, s vyspárováním cementovou maltou, tl. kamene 200 mm</t>
  </si>
  <si>
    <t>1829822453</t>
  </si>
  <si>
    <t>Trubní vedení</t>
  </si>
  <si>
    <t>12</t>
  </si>
  <si>
    <t>890431851</t>
  </si>
  <si>
    <t>Bourání šachet a jímek strojně velikosti obestavěného prostoru přes 1,5 do 3 m3 z prefabrikovaných skruží</t>
  </si>
  <si>
    <t>-1443095257</t>
  </si>
  <si>
    <t>PI*1,93*0,5*0,5</t>
  </si>
  <si>
    <t>13</t>
  </si>
  <si>
    <t>894411311</t>
  </si>
  <si>
    <t>Osazení betonových nebo železobetonových dílců pro šachty skruží rovných</t>
  </si>
  <si>
    <t>kus</t>
  </si>
  <si>
    <t>1123544400</t>
  </si>
  <si>
    <t>14</t>
  </si>
  <si>
    <t>59224050</t>
  </si>
  <si>
    <t>skruž pro kanalizační šachty se zabudovanými stupadly 100x25x12cm</t>
  </si>
  <si>
    <t>-1708722734</t>
  </si>
  <si>
    <t>59224052</t>
  </si>
  <si>
    <t>skruž pro kanalizační šachty se zabudovanými stupadly 100x100x12cm</t>
  </si>
  <si>
    <t>1036330055</t>
  </si>
  <si>
    <t>16</t>
  </si>
  <si>
    <t>894414211</t>
  </si>
  <si>
    <t>Osazení betonových nebo železobetonových dílců pro šachty desek zákrytových</t>
  </si>
  <si>
    <t>-1750609966</t>
  </si>
  <si>
    <t>17</t>
  </si>
  <si>
    <t>59224075</t>
  </si>
  <si>
    <t>deska betonová zákrytová k ukončení šachet 1000/625x200mm</t>
  </si>
  <si>
    <t>1871917382</t>
  </si>
  <si>
    <t>18</t>
  </si>
  <si>
    <t>899101211</t>
  </si>
  <si>
    <t>Demontáž poklopů litinových a ocelových včetně rámů, hmotnosti jednotlivě do 50 kg</t>
  </si>
  <si>
    <t>1605246457</t>
  </si>
  <si>
    <t>19</t>
  </si>
  <si>
    <t>899103112</t>
  </si>
  <si>
    <t>Osazení poklopů litinových a ocelových včetně rámů pro třídu zatížení B125, C250</t>
  </si>
  <si>
    <t>-1670033715</t>
  </si>
  <si>
    <t>20</t>
  </si>
  <si>
    <t>63126037</t>
  </si>
  <si>
    <t>poklop šachtový s kompozitním rámem kruhový DN 600 B125</t>
  </si>
  <si>
    <t>30200387</t>
  </si>
  <si>
    <t>Ostatní konstrukce a práce, bourání</t>
  </si>
  <si>
    <t>919112233</t>
  </si>
  <si>
    <t>Řezání dilatačních spár v živičném krytu  vytvoření komůrky pro těsnící zálivku šířky 20 mm, hloubky 40 mm</t>
  </si>
  <si>
    <t>m</t>
  </si>
  <si>
    <t>-1181899012</t>
  </si>
  <si>
    <t>34,2</t>
  </si>
  <si>
    <t>22</t>
  </si>
  <si>
    <t>919122132</t>
  </si>
  <si>
    <t>Utěsnění dilatačních spár zálivkou za tepla  v cementobetonovém nebo živičném krytu včetně adhezního nátěru s těsnicím profilem pod zálivkou, pro komůrky šířky 20 mm, hloubky 40 mm</t>
  </si>
  <si>
    <t>711553781</t>
  </si>
  <si>
    <t>23</t>
  </si>
  <si>
    <t>919735124</t>
  </si>
  <si>
    <t>Řezání stávajícího betonového krytu nebo podkladu  hloubky přes 150 do 200 mm</t>
  </si>
  <si>
    <t>-746500440</t>
  </si>
  <si>
    <t>24</t>
  </si>
  <si>
    <t>935111211</t>
  </si>
  <si>
    <t>Osazení betonového příkopového žlabu s vyplněním a zatřením spár cementovou maltou s ložem tl. 100 mm z kameniva těženého nebo štěrkopísku z betonových příkopových tvárnic šířky přes 500 do 800 mm</t>
  </si>
  <si>
    <t>896133515</t>
  </si>
  <si>
    <t>25</t>
  </si>
  <si>
    <t>59227029r</t>
  </si>
  <si>
    <t>žlabovka příkopová betonová 500x680x60mm</t>
  </si>
  <si>
    <t>-1838845350</t>
  </si>
  <si>
    <t>26</t>
  </si>
  <si>
    <t>966008212</t>
  </si>
  <si>
    <t>Bourání odvodňovacího žlabu s odklizením a uložením vybouraného materiálu na skládku na vzdálenost do 10 m nebo s naložením na dopravní prostředek z betonových příkopových tvárnic nebo desek šířky přes 500 do 800 mm</t>
  </si>
  <si>
    <t>-331304367</t>
  </si>
  <si>
    <t>997</t>
  </si>
  <si>
    <t>Přesun sutě</t>
  </si>
  <si>
    <t>27</t>
  </si>
  <si>
    <t>997221561</t>
  </si>
  <si>
    <t>Vodorovná doprava suti  bez naložení, ale se složením a s hrubým urovnáním z kusových materiálů, na vzdálenost do 1 km</t>
  </si>
  <si>
    <t>-1031815423</t>
  </si>
  <si>
    <t>9,32*0,625 "dle položky odstranění podkladu z betonu tl. 300 mm</t>
  </si>
  <si>
    <t>1,516*2,2 "dle položky bourání šachet</t>
  </si>
  <si>
    <t>34,2*0,35 "dle položky bourání žlabu</t>
  </si>
  <si>
    <t>28</t>
  </si>
  <si>
    <t>997221569</t>
  </si>
  <si>
    <t>Vodorovná doprava suti  bez naložení, ale se složením a s hrubým urovnáním Příplatek k ceně za každý další i započatý 1 km přes 1 km</t>
  </si>
  <si>
    <t>1090923731</t>
  </si>
  <si>
    <t>14 příplatků</t>
  </si>
  <si>
    <t>14*21,13</t>
  </si>
  <si>
    <t>29</t>
  </si>
  <si>
    <t>997221615</t>
  </si>
  <si>
    <t>Poplatek za uložení stavebního odpadu na skládce (skládkovné) z prostého betonu zatříděného do Katalogu odpadů pod kódem 17 01 01</t>
  </si>
  <si>
    <t>1348010052</t>
  </si>
  <si>
    <t>998</t>
  </si>
  <si>
    <t>Přesun hmot</t>
  </si>
  <si>
    <t>30</t>
  </si>
  <si>
    <t>998223011</t>
  </si>
  <si>
    <t>Přesun hmot pro pozemní komunikace s krytem dlážděným  dopravní vzdálenost do 200 m jakékoliv délky objektu</t>
  </si>
  <si>
    <t>156463134</t>
  </si>
  <si>
    <t>PSV</t>
  </si>
  <si>
    <t>Práce a dodávky PSV</t>
  </si>
  <si>
    <t>767</t>
  </si>
  <si>
    <t>Konstrukce zámečnické</t>
  </si>
  <si>
    <t>31</t>
  </si>
  <si>
    <t>767995113</t>
  </si>
  <si>
    <t>Montáž ostatních atypických zámečnických konstrukcí  hmotnosti přes 10 do 20 kg</t>
  </si>
  <si>
    <t>-593301969</t>
  </si>
  <si>
    <t>32</t>
  </si>
  <si>
    <t>13011052r</t>
  </si>
  <si>
    <t>česle</t>
  </si>
  <si>
    <t>1511669880</t>
  </si>
  <si>
    <t>33</t>
  </si>
  <si>
    <t>998767101</t>
  </si>
  <si>
    <t>Přesun hmot pro zámečnické konstrukce  stanovený z hmotnosti přesunovaného materiálu vodorovná dopravní vzdálenost do 50 m v objektech výšky do 6 m</t>
  </si>
  <si>
    <t>-1365792094</t>
  </si>
  <si>
    <t>SO 02 - Oprava vozovky</t>
  </si>
  <si>
    <t xml:space="preserve">    2 - Zakládání</t>
  </si>
  <si>
    <t xml:space="preserve">    5 - Komunikace pozemní</t>
  </si>
  <si>
    <t>113106123</t>
  </si>
  <si>
    <t>Rozebrání dlažeb komunikací pro pěší s přemístěním hmot na skládku na vzdálenost do 3 m nebo s naložením na dopravní prostředek s ložem z kameniva nebo živice a s jakoukoliv výplní spár ručně ze zámkové dlažby</t>
  </si>
  <si>
    <t>-241906899</t>
  </si>
  <si>
    <t>přeskládání stávající zámkové dlažby</t>
  </si>
  <si>
    <t>6,5*0,5</t>
  </si>
  <si>
    <t>113107222</t>
  </si>
  <si>
    <t>Odstranění podkladů nebo krytů strojně plochy jednotlivě přes 200 m2 s přemístěním hmot na skládku na vzdálenost do 20 m nebo s naložením na dopravní prostředek z kameniva hrubého drceného, o tl. vrstvy přes 100 do 200 mm</t>
  </si>
  <si>
    <t>143074822</t>
  </si>
  <si>
    <t>D.1.6</t>
  </si>
  <si>
    <t>dle tabulky kubatur</t>
  </si>
  <si>
    <t>600,54</t>
  </si>
  <si>
    <t>113107231</t>
  </si>
  <si>
    <t>Odstranění podkladů nebo krytů strojně plochy jednotlivě přes 200 m2 s přemístěním hmot na skládku na vzdálenost do 20 m nebo s naložením na dopravní prostředek z betonu prostého, o tl. vrstvy přes 100 do 150 mm</t>
  </si>
  <si>
    <t>1439335783</t>
  </si>
  <si>
    <t>113154124-R</t>
  </si>
  <si>
    <t>Frézování živičného podkladu nebo krytu  s naložením na dopravní prostředek plochy do 500 m2 bez překážek v trase pruhu šířky přes 0,5 m do 1 m, tloušťky vrstvy 70 mm</t>
  </si>
  <si>
    <t>622530404</t>
  </si>
  <si>
    <t>P</t>
  </si>
  <si>
    <t>Poznámka k položce:_x000D_
hmotnost sutě 0,256 t/m2</t>
  </si>
  <si>
    <t>113154222</t>
  </si>
  <si>
    <t>Frézování živičného podkladu nebo krytu  s naložením na dopravní prostředek plochy přes 500 do 1 000 m2 bez překážek v trase pruhu šířky do 1 m, tloušťky vrstvy 40 mm</t>
  </si>
  <si>
    <t>-1028703611</t>
  </si>
  <si>
    <t>113202111</t>
  </si>
  <si>
    <t>Vytrhání obrub  s vybouráním lože, s přemístěním hmot na skládku na vzdálenost do 3 m nebo s naložením na dopravní prostředek z krajníků nebo obrubníků stojatých</t>
  </si>
  <si>
    <t>1816452615</t>
  </si>
  <si>
    <t>121151103</t>
  </si>
  <si>
    <t>Sejmutí ornice strojně při souvislé ploše do 100 m2, tl. vrstvy do 200 mm</t>
  </si>
  <si>
    <t>-143211347</t>
  </si>
  <si>
    <t>55,2</t>
  </si>
  <si>
    <t>15,0*1,0</t>
  </si>
  <si>
    <t>1936413411</t>
  </si>
  <si>
    <t>132351251</t>
  </si>
  <si>
    <t>Hloubení nezapažených rýh šířky přes 800 do 2 000 mm strojně s urovnáním dna do předepsaného profilu a spádu v hornině třídy těžitelnosti II skupiny 4 do 20 m3</t>
  </si>
  <si>
    <t>47171408</t>
  </si>
  <si>
    <t>15,0*1,0*0,5</t>
  </si>
  <si>
    <t>-833502272</t>
  </si>
  <si>
    <t>7,5</t>
  </si>
  <si>
    <t>-3,75 "zpětný zásyp</t>
  </si>
  <si>
    <t>486105986</t>
  </si>
  <si>
    <t>5 příplatků</t>
  </si>
  <si>
    <t>5*3,75</t>
  </si>
  <si>
    <t>700536735</t>
  </si>
  <si>
    <t>-727501839</t>
  </si>
  <si>
    <t>3,75*1,8</t>
  </si>
  <si>
    <t>-884922859</t>
  </si>
  <si>
    <t>zemina z výkopu</t>
  </si>
  <si>
    <t>7,5 "výkop</t>
  </si>
  <si>
    <t>-3,75 "obsyp</t>
  </si>
  <si>
    <t>175151101</t>
  </si>
  <si>
    <t>Obsypání potrubí strojně sypaninou z vhodných třídy těžitelnosti I a II, skupiny 1 až 4 nebo materiálem připraveným podél výkopu ve vzdálenosti do 3 m od jeho kraje, pro jakoukoliv hloubku výkopu a míru zhutnění bez prohození sypaniny</t>
  </si>
  <si>
    <t>861558401</t>
  </si>
  <si>
    <t>15,0*0,5*0,5</t>
  </si>
  <si>
    <t>58343930</t>
  </si>
  <si>
    <t>kamenivo drcené hrubé frakce 16/32</t>
  </si>
  <si>
    <t>-1388915131</t>
  </si>
  <si>
    <t>3,75*2 'Přepočtené koeficientem množství</t>
  </si>
  <si>
    <t>181111131</t>
  </si>
  <si>
    <t>Plošná úprava terénu v zemině skupiny 1 až 4 s urovnáním povrchu bez doplnění ornice souvislé plochy do 500 m2 při nerovnostech terénu přes 150 do 200 mm v rovině nebo na svahu do 1:5</t>
  </si>
  <si>
    <t>-2043425412</t>
  </si>
  <si>
    <t>181152302</t>
  </si>
  <si>
    <t>Úprava pláně na stavbách silnic a dálnic strojně v zářezech mimo skalních se zhutněním</t>
  </si>
  <si>
    <t>-1866039016</t>
  </si>
  <si>
    <t>181351003</t>
  </si>
  <si>
    <t>Rozprostření a urovnání ornice v rovině nebo ve svahu sklonu do 1:5 strojně při souvislé ploše do 100 m2, tl. vrstvy do 200 mm</t>
  </si>
  <si>
    <t>1871898483</t>
  </si>
  <si>
    <t>dle položky sejmutí ornice</t>
  </si>
  <si>
    <t>70,2</t>
  </si>
  <si>
    <t>-97649216</t>
  </si>
  <si>
    <t>-435721923</t>
  </si>
  <si>
    <t>70,2*0,02</t>
  </si>
  <si>
    <t>181951114</t>
  </si>
  <si>
    <t>Úprava pláně vyrovnáním výškových rozdílů strojně v hornině třídy těžitelnosti II, skupiny 4 a 5 se zhutněním</t>
  </si>
  <si>
    <t>-1037363988</t>
  </si>
  <si>
    <t>přehutnění základové spáry</t>
  </si>
  <si>
    <t>600,54+3,25</t>
  </si>
  <si>
    <t>Zakládání</t>
  </si>
  <si>
    <t>211531111</t>
  </si>
  <si>
    <t>Výplň kamenivem do rýh odvodňovacích žeber nebo trativodů  bez zhutnění, s úpravou povrchu výplně kamenivem hrubým drceným frakce 16 až 63 mm</t>
  </si>
  <si>
    <t>624980169</t>
  </si>
  <si>
    <t>12,2*0,5*0,5</t>
  </si>
  <si>
    <t>212755214</t>
  </si>
  <si>
    <t>Trativody bez lože z drenážních trubek plastových flexibilních D 100 mm</t>
  </si>
  <si>
    <t>1351805015</t>
  </si>
  <si>
    <t>Komunikace pozemní</t>
  </si>
  <si>
    <t>564861111</t>
  </si>
  <si>
    <t>Podklad ze štěrkodrti ŠD s rozprostřením a zhutněním plochy přes 100 m2, po zhutnění tl. 200 mm</t>
  </si>
  <si>
    <t>-2032986434</t>
  </si>
  <si>
    <t>580,8</t>
  </si>
  <si>
    <t>565155111</t>
  </si>
  <si>
    <t>Asfaltový beton vrstva podkladní ACP 16 (obalované kamenivo střednězrnné - OKS)  s rozprostřením a zhutněním v pruhu šířky přes 1,5 do 3 m, po zhutnění tl. 70 mm</t>
  </si>
  <si>
    <t>-1104476911</t>
  </si>
  <si>
    <t>567122112</t>
  </si>
  <si>
    <t>Podklad ze směsi stmelené cementem SC bez dilatačních spár, s rozprostřením a zhutněním SC C 8/10 (KSC I), po zhutnění tl. 130 mm</t>
  </si>
  <si>
    <t>-941346323</t>
  </si>
  <si>
    <t>573111112</t>
  </si>
  <si>
    <t>Postřik infiltrační PI z asfaltu silničního s posypem kamenivem, v množství 1,00 kg/m2</t>
  </si>
  <si>
    <t>-1510430521</t>
  </si>
  <si>
    <t>573211109</t>
  </si>
  <si>
    <t>Postřik spojovací PS bez posypu kamenivem z asfaltu silničního, v množství 0,50 kg/m2</t>
  </si>
  <si>
    <t>-1785492116</t>
  </si>
  <si>
    <t>577134111</t>
  </si>
  <si>
    <t>Asfaltový beton vrstva obrusná ACO 11 (ABS)  s rozprostřením a se zhutněním z nemodifikovaného asfaltu v pruhu šířky do 3 m tř. I, po zhutnění tl. 40 mm</t>
  </si>
  <si>
    <t>164503221</t>
  </si>
  <si>
    <t>596211110</t>
  </si>
  <si>
    <t>Kladení dlažby z betonových zámkových dlaždic komunikací pro pěší ručně s ložem z kameniva těženého nebo drceného tl. do 40 mm, s vyplněním spár s dvojitým hutněním, vibrováním a se smetením přebytečného materiálu na krajnici tl. 60 mm skupiny A, pro plochy do 50 m2</t>
  </si>
  <si>
    <t>1609511610</t>
  </si>
  <si>
    <t xml:space="preserve">přeskládání stávající zámkové dlažby </t>
  </si>
  <si>
    <t>895941311-R</t>
  </si>
  <si>
    <t>Zřízení vpusti kanalizační uliční plastové</t>
  </si>
  <si>
    <t>kpl</t>
  </si>
  <si>
    <t>1893355781</t>
  </si>
  <si>
    <t>osazení včetně materiálu</t>
  </si>
  <si>
    <t>916131213</t>
  </si>
  <si>
    <t>Osazení silničního obrubníku betonového se zřízením lože, s vyplněním a zatřením spár cementovou maltou stojatého s boční opěrou z betonu prostého, do lože z betonu prostého</t>
  </si>
  <si>
    <t>-1727988580</t>
  </si>
  <si>
    <t>34</t>
  </si>
  <si>
    <t>59217031</t>
  </si>
  <si>
    <t>obrubník betonový silniční 1000x150x250mm</t>
  </si>
  <si>
    <t>-1238537061</t>
  </si>
  <si>
    <t>101,9*1,02 'Přepočtené koeficientem množství</t>
  </si>
  <si>
    <t>35</t>
  </si>
  <si>
    <t>-1086824905</t>
  </si>
  <si>
    <t>délky dle tabulky kubatur</t>
  </si>
  <si>
    <t>4,8</t>
  </si>
  <si>
    <t>36</t>
  </si>
  <si>
    <t>-1466175024</t>
  </si>
  <si>
    <t>37</t>
  </si>
  <si>
    <t>919726121</t>
  </si>
  <si>
    <t>Geotextilie netkaná pro ochranu, separaci nebo filtraci měrná hmotnost do 200 g/m2</t>
  </si>
  <si>
    <t>1394233764</t>
  </si>
  <si>
    <t>15,0*(4*(0,5+0,5))</t>
  </si>
  <si>
    <t>38</t>
  </si>
  <si>
    <t>919731122</t>
  </si>
  <si>
    <t>Zarovnání styčné plochy podkladu nebo krytu podél vybourané části komunikace nebo zpevněné plochy  živičné tl. přes 50 do 100 mm</t>
  </si>
  <si>
    <t>-2011203745</t>
  </si>
  <si>
    <t>39</t>
  </si>
  <si>
    <t>919735112</t>
  </si>
  <si>
    <t>Řezání stávajícího živičného krytu nebo podkladu  hloubky přes 50 do 100 mm</t>
  </si>
  <si>
    <t>-1100119761</t>
  </si>
  <si>
    <t>40</t>
  </si>
  <si>
    <t>935112211</t>
  </si>
  <si>
    <t>Osazení betonového příkopového žlabu s vyplněním a zatřením spár cementovou maltou s ložem tl. 100 mm z betonu prostého z betonových příkopových tvárnic šířky přes 500 do 800 mm</t>
  </si>
  <si>
    <t>-568321594</t>
  </si>
  <si>
    <t>41</t>
  </si>
  <si>
    <t>2129665118</t>
  </si>
  <si>
    <t>42</t>
  </si>
  <si>
    <t>141158521</t>
  </si>
  <si>
    <t>43</t>
  </si>
  <si>
    <t>979054451</t>
  </si>
  <si>
    <t>Očištění vybouraných prvků komunikací od spojovacího materiálu s odklizením a uložením očištěných hmot a spojovacího materiálu na skládku na vzdálenost do 10 m zámkových dlaždic s vyplněním spár kamenivem</t>
  </si>
  <si>
    <t>889028775</t>
  </si>
  <si>
    <t>44</t>
  </si>
  <si>
    <t>997221551</t>
  </si>
  <si>
    <t>Vodorovná doprava suti  bez naložení, ale se složením a s hrubým urovnáním ze sypkých materiálů, na vzdálenost do 1 km</t>
  </si>
  <si>
    <t>-1490253958</t>
  </si>
  <si>
    <t>600,54*0,29 "dle položky odstranění podkladu z kameniva tl. 200 mm</t>
  </si>
  <si>
    <t>600,54*0,325 "dle položky odstranění podkladu z betonu tl. 150 mm</t>
  </si>
  <si>
    <t>600,54*0,103 "dle položky frézování tl. 40 mm</t>
  </si>
  <si>
    <t>600,54*0,256 "dle položky frézování tl. 70 mm</t>
  </si>
  <si>
    <t>92,4*0,205 "dle položky vytrhání obrub</t>
  </si>
  <si>
    <t>66,8*0,35 "dle položky bourání žlabu</t>
  </si>
  <si>
    <t>45</t>
  </si>
  <si>
    <t>997221559</t>
  </si>
  <si>
    <t>740647095</t>
  </si>
  <si>
    <t>14*627,249</t>
  </si>
  <si>
    <t>46</t>
  </si>
  <si>
    <t>-1571819940</t>
  </si>
  <si>
    <t>47</t>
  </si>
  <si>
    <t>997221645</t>
  </si>
  <si>
    <t>Poplatek za uložení stavebního odpadu na skládce (skládkovné) asfaltového bez obsahu dehtu zatříděného do Katalogu odpadů pod kódem 17 03 02</t>
  </si>
  <si>
    <t>55617450</t>
  </si>
  <si>
    <t>48</t>
  </si>
  <si>
    <t>997221655</t>
  </si>
  <si>
    <t>-1710701629</t>
  </si>
  <si>
    <t>49</t>
  </si>
  <si>
    <t>998225111</t>
  </si>
  <si>
    <t>Přesun hmot pro komunikace s krytem z kameniva, monolitickým betonovým nebo živičným  dopravní vzdálenost do 200 m jakékoliv délky objektu</t>
  </si>
  <si>
    <t>1751174563</t>
  </si>
  <si>
    <t>SO 03 - Oprava zpevněných ploch</t>
  </si>
  <si>
    <t xml:space="preserve">    6 - Úpravy povrchů, podlahy a osazování výplní</t>
  </si>
  <si>
    <t xml:space="preserve">    711 - Izolace proti vodě, vlhkosti a plynům</t>
  </si>
  <si>
    <t xml:space="preserve">    721 - Zdravotechnika - vnitřní kanalizace</t>
  </si>
  <si>
    <t>OST - Ostatní</t>
  </si>
  <si>
    <t>113106121</t>
  </si>
  <si>
    <t>Rozebrání dlažeb komunikací pro pěší s přemístěním hmot na skládku na vzdálenost do 3 m nebo s naložením na dopravní prostředek s ložem z kameniva nebo živice a s jakoukoliv výplní spár ručně z betonových nebo kameninových dlaždic, desek nebo tvarovek</t>
  </si>
  <si>
    <t>1393757398</t>
  </si>
  <si>
    <t>396368228</t>
  </si>
  <si>
    <t>D.1.7</t>
  </si>
  <si>
    <t>207,02</t>
  </si>
  <si>
    <t>113107232</t>
  </si>
  <si>
    <t>Odstranění podkladů nebo krytů strojně plochy jednotlivě přes 200 m2 s přemístěním hmot na skládku na vzdálenost do 20 m nebo s naložením na dopravní prostředek z betonu prostého, o tl. vrstvy přes 150 do 300 mm</t>
  </si>
  <si>
    <t>727913130</t>
  </si>
  <si>
    <t>1856514513</t>
  </si>
  <si>
    <t>(13,2+29,3)*0,2</t>
  </si>
  <si>
    <t>132351101</t>
  </si>
  <si>
    <t>Hloubení nezapažených rýh šířky do 800 mm strojně s urovnáním dna do předepsaného profilu a spádu v hornině třídy těžitelnosti II skupiny 4 do 20 m3</t>
  </si>
  <si>
    <t>-908501922</t>
  </si>
  <si>
    <t>(13,2+29,3)*0,2*0,2</t>
  </si>
  <si>
    <t>132451101</t>
  </si>
  <si>
    <t>Hloubení nezapažených rýh šířky do 800 mm strojně s urovnáním dna do předepsaného profilu a spádu v hornině třídy těžitelnosti II skupiny 5 do 20 m3</t>
  </si>
  <si>
    <t>413288617</t>
  </si>
  <si>
    <t>(13,2+29,3)*0,2*0,6</t>
  </si>
  <si>
    <t>375992597</t>
  </si>
  <si>
    <t>1,7+5,1</t>
  </si>
  <si>
    <t>1817275695</t>
  </si>
  <si>
    <t>5*6,8</t>
  </si>
  <si>
    <t>-1922308003</t>
  </si>
  <si>
    <t>6,8*1,8</t>
  </si>
  <si>
    <t>-1113594896</t>
  </si>
  <si>
    <t>495047674</t>
  </si>
  <si>
    <t>8,5</t>
  </si>
  <si>
    <t>-1243603304</t>
  </si>
  <si>
    <t>1270086005</t>
  </si>
  <si>
    <t>8,5*0,02</t>
  </si>
  <si>
    <t>211571111</t>
  </si>
  <si>
    <t>Výplň kamenivem do rýh odvodňovacích žeber nebo trativodů  bez zhutnění, s úpravou povrchu výplně štěrkopískem tříděným</t>
  </si>
  <si>
    <t>-1428167668</t>
  </si>
  <si>
    <t>(13,2+29,3)*0,2*0,8</t>
  </si>
  <si>
    <t>452311141</t>
  </si>
  <si>
    <t>Podkladní a zajišťovací konstrukce z betonu prostého v otevřeném výkopu desky pod potrubí, stoky a drobné objekty z betonu tř. C 16/20</t>
  </si>
  <si>
    <t>-1065608151</t>
  </si>
  <si>
    <t>vyrovnání podkladu</t>
  </si>
  <si>
    <t>(13,2+29,3)*0,2*0,1*0,25</t>
  </si>
  <si>
    <t>564961315</t>
  </si>
  <si>
    <t>Podklad nebo podsyp z betonového recyklátu s rozprostřením a zhutněním plochy přes 100 m2, po zhutnění tl. 200 mm</t>
  </si>
  <si>
    <t>122457893</t>
  </si>
  <si>
    <t>581121311</t>
  </si>
  <si>
    <t>Kryt cementobetonový silničních komunikací  skupiny CB III tl. 150 mm</t>
  </si>
  <si>
    <t>-1025786855</t>
  </si>
  <si>
    <t>Úpravy povrchů, podlahy a osazování výplní</t>
  </si>
  <si>
    <t>636311111</t>
  </si>
  <si>
    <t>Kladení dlažby z betonových dlaždic na sucho na terče z umělé hmoty  o rozměru dlažby 40x40 cm, o výšce terče do 25 mm</t>
  </si>
  <si>
    <t>394417563</t>
  </si>
  <si>
    <t>z rozebrané dlažby</t>
  </si>
  <si>
    <t>22,3</t>
  </si>
  <si>
    <t>871265231</t>
  </si>
  <si>
    <t>Kanalizační potrubí z tvrdého PVC v otevřeném výkopu ve sklonu do 20 %, hladkého plnostěnného jednovrstvého, tuhost třídy SN 10 DN 110</t>
  </si>
  <si>
    <t>513748524</t>
  </si>
  <si>
    <t>830312284</t>
  </si>
  <si>
    <t>2*PI*0,6*0,5*0,5</t>
  </si>
  <si>
    <t>-1895777912</t>
  </si>
  <si>
    <t>919111114</t>
  </si>
  <si>
    <t>Řezání dilatačních spár v čerstvém cementobetonovém krytu  příčných nebo podélných, šířky 4 mm, hloubky přes 90 do 100 mm</t>
  </si>
  <si>
    <t>296645040</t>
  </si>
  <si>
    <t>919111233</t>
  </si>
  <si>
    <t>Řezání dilatačních spár v čerstvém cementobetonovém krytu  vytvoření komůrky pro těsnící zálivku šířky 20 mm, hloubky 40 mm</t>
  </si>
  <si>
    <t>188111301</t>
  </si>
  <si>
    <t>919121233</t>
  </si>
  <si>
    <t>Utěsnění dilatačních spár zálivkou za studena  v cementobetonovém nebo živičném krytu včetně adhezního nátěru bez těsnicího profilu pod zálivkou, pro komůrky šířky 20 mm, hloubky 40 mm</t>
  </si>
  <si>
    <t>-672438413</t>
  </si>
  <si>
    <t>919726122</t>
  </si>
  <si>
    <t>Geotextilie netkaná pro ochranu, separaci nebo filtraci měrná hmotnost přes 200 do 300 g/m2</t>
  </si>
  <si>
    <t>-1469075331</t>
  </si>
  <si>
    <t>354,67</t>
  </si>
  <si>
    <t>(13,2+29,3)*4*(0,8+0,8+0,2+0,2+0,2)</t>
  </si>
  <si>
    <t>919748111</t>
  </si>
  <si>
    <t>Provedení postřiku, popř. zdrsnění povrchu cementobetonového krytu nebo podkladu  ochrannou emulzí</t>
  </si>
  <si>
    <t>-1186027070</t>
  </si>
  <si>
    <t>24551090</t>
  </si>
  <si>
    <t>nástřik ochranný čerstvého betonu proti vysychání</t>
  </si>
  <si>
    <t>litr</t>
  </si>
  <si>
    <t>-1017885403</t>
  </si>
  <si>
    <t>Poznámka k položce:_x000D_
Spotřeba: 200 - 250 g/m2</t>
  </si>
  <si>
    <t>207,02*0,25 'Přepočtené koeficientem množství</t>
  </si>
  <si>
    <t>953941110</t>
  </si>
  <si>
    <t>Osazení drobných kovových výrobků bez jejich dodání  s vysekáním kapes pro upevňovací prvky se zazděním, zabetonováním nebo zalitím schodišťového, balkónového nebo jiného zábradlí</t>
  </si>
  <si>
    <t>19707926</t>
  </si>
  <si>
    <t>13010430r</t>
  </si>
  <si>
    <t>úhelník ocelový rovnostranný jakost 11 375 70x70x7mm pozinkovaný</t>
  </si>
  <si>
    <t>205153853</t>
  </si>
  <si>
    <t>Poznámka k položce:_x000D_
Hmotnost: 7,39 kg/m</t>
  </si>
  <si>
    <t>7,5*0,00739</t>
  </si>
  <si>
    <t>971052341</t>
  </si>
  <si>
    <t>Vybourání a prorážení otvorů v železobetonových příčkách a zdech  základových nebo nadzákladových, plochy do 0,09 m2, tl. do 300 mm</t>
  </si>
  <si>
    <t>-2025275493</t>
  </si>
  <si>
    <t>2*0,3*PI*0,075*0,075</t>
  </si>
  <si>
    <t>979054441</t>
  </si>
  <si>
    <t>Očištění vybouraných prvků komunikací od spojovacího materiálu s odklizením a uložením očištěných hmot a spojovacího materiálu na skládku na vzdálenost do 10 m dlaždic, desek nebo tvarovek s původním vyplněním spár kamenivem těženým</t>
  </si>
  <si>
    <t>352288432</t>
  </si>
  <si>
    <t>1311948809</t>
  </si>
  <si>
    <t>207,02*0,29 "dle položky odstranění podkladu z kameniva tl. 200 mm</t>
  </si>
  <si>
    <t>207,02*0,625 "dle položky odstranění podkladu z betonu tl. 300 mm</t>
  </si>
  <si>
    <t>-1795591156</t>
  </si>
  <si>
    <t>14*189,424</t>
  </si>
  <si>
    <t>-640807329</t>
  </si>
  <si>
    <t>-1789203051</t>
  </si>
  <si>
    <t>711</t>
  </si>
  <si>
    <t>Izolace proti vodě, vlhkosti a plynům</t>
  </si>
  <si>
    <t>711161173</t>
  </si>
  <si>
    <t>Provedení izolace proti zemní vlhkosti nopovou fólií na ploše vodorovné V z nopové fólie</t>
  </si>
  <si>
    <t>-536433325</t>
  </si>
  <si>
    <t>28323005</t>
  </si>
  <si>
    <t>fólie profilovaná (nopová) drenážní HDPE s výškou nopů 8mm</t>
  </si>
  <si>
    <t>498583478</t>
  </si>
  <si>
    <t>100,69*1,1655 'Přepočtené koeficientem množství</t>
  </si>
  <si>
    <t>711161390</t>
  </si>
  <si>
    <t>Izolace proti zemní vlhkosti a beztlakové vodě nopovými fóliemi ostatní utěsnění spár šňůrou samolepicí</t>
  </si>
  <si>
    <t>1818766306</t>
  </si>
  <si>
    <t>711471301</t>
  </si>
  <si>
    <t>Provedení dvojitého hydroizolačního systému pro izolaci spodní stavby proti povrchové a podpovrchové tlakové vodě na ploše vodorovné V fólií z mPVC kladených volně jednovrstvá s horkovzdušným navařením jednotlivých segmentů</t>
  </si>
  <si>
    <t>793813806</t>
  </si>
  <si>
    <t>55.31105088</t>
  </si>
  <si>
    <t>fólie hydroizolační vyztužená PES mřížkou, tl. 1,5mm</t>
  </si>
  <si>
    <t>-607033797</t>
  </si>
  <si>
    <t>22,3*1,1655 'Přepočtené koeficientem množství</t>
  </si>
  <si>
    <t>711786066-R</t>
  </si>
  <si>
    <t>Izolace proti vodě těsnění trubních prostupů do 200 mm prostupovým těsněním</t>
  </si>
  <si>
    <t>772709649</t>
  </si>
  <si>
    <t>2732251005r</t>
  </si>
  <si>
    <t>prostup s těsnící vložkou pro potrubí DN110</t>
  </si>
  <si>
    <t>605442616</t>
  </si>
  <si>
    <t>998711101</t>
  </si>
  <si>
    <t>Přesun hmot pro izolace proti vodě, vlhkosti a plynům  stanovený z hmotnosti přesunovaného materiálu vodorovná dopravní vzdálenost do 50 m v objektech výšky do 6 m</t>
  </si>
  <si>
    <t>-1036247154</t>
  </si>
  <si>
    <t>721</t>
  </si>
  <si>
    <t>Zdravotechnika - vnitřní kanalizace</t>
  </si>
  <si>
    <t>721219621-R</t>
  </si>
  <si>
    <t>Podlahové vpusti montáž dvorních vtoků ostatních typů DN 160/160</t>
  </si>
  <si>
    <t>1991570396</t>
  </si>
  <si>
    <t>56231166</t>
  </si>
  <si>
    <t>vtok DN 160 se svislým odtokem plast 244x244mm/litina 226x226mm se sifonovou vložkou</t>
  </si>
  <si>
    <t>-1764086733</t>
  </si>
  <si>
    <t>998721101</t>
  </si>
  <si>
    <t>Přesun hmot pro vnitřní kanalizace  stanovený z hmotnosti přesunovaného materiálu vodorovná dopravní vzdálenost do 50 m v objektech výšky do 6 m</t>
  </si>
  <si>
    <t>-908485303</t>
  </si>
  <si>
    <t>OST</t>
  </si>
  <si>
    <t>Ostatní</t>
  </si>
  <si>
    <t>OST01</t>
  </si>
  <si>
    <t>Rozebrání a zpětná montáž světlíkové mříže</t>
  </si>
  <si>
    <t>ks</t>
  </si>
  <si>
    <t>512</t>
  </si>
  <si>
    <t>-1181951342</t>
  </si>
  <si>
    <t>SO 04 - Oprava dešťové kanalizace</t>
  </si>
  <si>
    <t>119001421</t>
  </si>
  <si>
    <t>Dočasné zajištění podzemního potrubí nebo vedení ve výkopišti ve stavu i poloze, ve kterých byla na začátku zemních prací a to s podepřením, vzepřením nebo vyvěšením, případně s ochranným bedněním, se zřízením a odstraněním zajišťovací konstrukce, s opotřebením hmot kabelů a kabelových tratí z volně ložených kabelů a to do 3 kabelů</t>
  </si>
  <si>
    <t>1926992189</t>
  </si>
  <si>
    <t>1*1,1</t>
  </si>
  <si>
    <t>-1974370165</t>
  </si>
  <si>
    <t>D.1.10</t>
  </si>
  <si>
    <t>9,32*1,1</t>
  </si>
  <si>
    <t>132351102</t>
  </si>
  <si>
    <t>Hloubení nezapažených rýh šířky do 800 mm strojně s urovnáním dna do předepsaného profilu a spádu v hornině třídy těžitelnosti II skupiny 4 přes 20 do 50 m3</t>
  </si>
  <si>
    <t>1400665585</t>
  </si>
  <si>
    <t>40% výkopu</t>
  </si>
  <si>
    <t>18,97*0,4</t>
  </si>
  <si>
    <t>13,1*((0,1+0,2)/2*1,1)*0,4</t>
  </si>
  <si>
    <t>132451212</t>
  </si>
  <si>
    <t>Hloubení rýh provedené skalní frézou v hornině třídy těžitelnosti II skupiny 5 přes 20 do 50 m3</t>
  </si>
  <si>
    <t>-1596505950</t>
  </si>
  <si>
    <t>60% výkopu</t>
  </si>
  <si>
    <t>18,97*0,6</t>
  </si>
  <si>
    <t>13,1*((0,1+0,2)/2*1,1)*0,6</t>
  </si>
  <si>
    <t>139001101</t>
  </si>
  <si>
    <t>Příplatek k cenám hloubených vykopávek za ztížení vykopávky v blízkosti podzemního vedení nebo výbušnin pro jakoukoliv třídu horniny</t>
  </si>
  <si>
    <t>148132427</t>
  </si>
  <si>
    <t>1*2*0,5*1,1*(1,06+0,15)</t>
  </si>
  <si>
    <t>472490996</t>
  </si>
  <si>
    <t>8,453+12,679</t>
  </si>
  <si>
    <t>-6,57 "zpětný zásyp</t>
  </si>
  <si>
    <t>1958757342</t>
  </si>
  <si>
    <t>5*14,562</t>
  </si>
  <si>
    <t>1369454677</t>
  </si>
  <si>
    <t>14,562*1,8</t>
  </si>
  <si>
    <t>-1434989079</t>
  </si>
  <si>
    <t>6,57 "zemina z výkopu</t>
  </si>
  <si>
    <t>1,7 "náhrada výkopku</t>
  </si>
  <si>
    <t>58331202r</t>
  </si>
  <si>
    <t>štěrkodrť netříděná do 100mm</t>
  </si>
  <si>
    <t>-1846557133</t>
  </si>
  <si>
    <t>Poznámka k položce:_x000D_
Hmotnost 2 t/m3</t>
  </si>
  <si>
    <t>1,7*2,0</t>
  </si>
  <si>
    <t>-841926507</t>
  </si>
  <si>
    <t>6,5</t>
  </si>
  <si>
    <t>940963398</t>
  </si>
  <si>
    <t>6,5*2 'Přepočtené koeficientem množství</t>
  </si>
  <si>
    <t>-496594216</t>
  </si>
  <si>
    <t>9,32*2,0</t>
  </si>
  <si>
    <t>-849600523</t>
  </si>
  <si>
    <t>10,252</t>
  </si>
  <si>
    <t>-269954125</t>
  </si>
  <si>
    <t>18,64+10,252</t>
  </si>
  <si>
    <t>-1484544578</t>
  </si>
  <si>
    <t>28,892*0,02</t>
  </si>
  <si>
    <t>-467406191</t>
  </si>
  <si>
    <t>13,1*((0,1+0,2)/2*1,1)</t>
  </si>
  <si>
    <t>212755215</t>
  </si>
  <si>
    <t>Trativody bez lože z drenážních trubek plastových flexibilních D 125 mm</t>
  </si>
  <si>
    <t>-353580535</t>
  </si>
  <si>
    <t>13,1</t>
  </si>
  <si>
    <t>451571111</t>
  </si>
  <si>
    <t>Lože pod dlažby  ze štěrkopísků, tl. vrstvy do 100 mm</t>
  </si>
  <si>
    <t>-1245649815</t>
  </si>
  <si>
    <t>1,5*1,5</t>
  </si>
  <si>
    <t>451573111</t>
  </si>
  <si>
    <t>Lože pod potrubí, stoky a drobné objekty v otevřeném výkopu z písku a štěrkopísku do 63 mm</t>
  </si>
  <si>
    <t>-1198073259</t>
  </si>
  <si>
    <t>výkres D.1.10</t>
  </si>
  <si>
    <t>1,34</t>
  </si>
  <si>
    <t>452112111</t>
  </si>
  <si>
    <t>Osazení betonových dílců prstenců nebo rámů pod poklopy a mříže, výšky do 100 mm</t>
  </si>
  <si>
    <t>-155264036</t>
  </si>
  <si>
    <t>59224184</t>
  </si>
  <si>
    <t>prstenec šachtový vyrovnávací betonový 625x120x40mm</t>
  </si>
  <si>
    <t>-598759389</t>
  </si>
  <si>
    <t>452311121-R</t>
  </si>
  <si>
    <t>Podkladní a zajišťovací konstrukce z betonu prostého v otevřeném výkopu desky pod potrubí, stoky a drobné objekty z betonu tř. C 8/10</t>
  </si>
  <si>
    <t>1003905067</t>
  </si>
  <si>
    <t>pod šachty</t>
  </si>
  <si>
    <t>včetně materiálu</t>
  </si>
  <si>
    <t>1*PI*0,8*0,8*0,1</t>
  </si>
  <si>
    <t>-1929065183</t>
  </si>
  <si>
    <t>1,5*1,5*0,1</t>
  </si>
  <si>
    <t>1551437895</t>
  </si>
  <si>
    <t>810351811</t>
  </si>
  <si>
    <t>Bourání stávajícího potrubí z betonu v otevřeném výkopu DN do 200</t>
  </si>
  <si>
    <t>-434927462</t>
  </si>
  <si>
    <t>871353121</t>
  </si>
  <si>
    <t>Montáž kanalizačního potrubí z plastů z tvrdého PVC těsněných gumovým kroužkem v otevřeném výkopu ve sklonu do 20 % DN 200</t>
  </si>
  <si>
    <t>-401145433</t>
  </si>
  <si>
    <t>28611251</t>
  </si>
  <si>
    <t>trubka kanalizační PVC-U DN 200x3000mm SN16</t>
  </si>
  <si>
    <t>54856786</t>
  </si>
  <si>
    <t>13,1*1,03 'Přepočtené koeficientem množství</t>
  </si>
  <si>
    <t>890411851</t>
  </si>
  <si>
    <t>Bourání šachet a jímek strojně velikosti obestavěného prostoru do 1,5 m3 z prefabrikovaných skruží</t>
  </si>
  <si>
    <t>1645811448</t>
  </si>
  <si>
    <t>PI*1,13*0,5*0,5</t>
  </si>
  <si>
    <t>892352121</t>
  </si>
  <si>
    <t>Tlakové zkoušky vzduchem těsnícími vaky ucpávkovými DN 200</t>
  </si>
  <si>
    <t>úsek</t>
  </si>
  <si>
    <t>-2023628789</t>
  </si>
  <si>
    <t>775387097</t>
  </si>
  <si>
    <t>986678500</t>
  </si>
  <si>
    <t>894414111</t>
  </si>
  <si>
    <t>Osazení betonových nebo železobetonových dílců pro šachty skruží základových (dno)</t>
  </si>
  <si>
    <t>521100950</t>
  </si>
  <si>
    <t>59224337</t>
  </si>
  <si>
    <t>dno betonové šachty kanalizační přímé 100x60x40cm</t>
  </si>
  <si>
    <t>2013104325</t>
  </si>
  <si>
    <t>59224348</t>
  </si>
  <si>
    <t>těsnění elastomerové pro spojení šachetních dílů DN 1000</t>
  </si>
  <si>
    <t>685358704</t>
  </si>
  <si>
    <t>-747957822</t>
  </si>
  <si>
    <t>59224315</t>
  </si>
  <si>
    <t>deska betonová zákrytová pro kruhové šachty 100/62,5x16,5cm</t>
  </si>
  <si>
    <t>1111911739</t>
  </si>
  <si>
    <t>-332568247</t>
  </si>
  <si>
    <t>106812894</t>
  </si>
  <si>
    <t>899102112</t>
  </si>
  <si>
    <t>Osazení poklopů litinových a ocelových včetně rámů pro třídu zatížení A15, A50</t>
  </si>
  <si>
    <t>-245599557</t>
  </si>
  <si>
    <t>28661932</t>
  </si>
  <si>
    <t>poklop šachtový litinový  DN 600 pro třídu zatížení A15</t>
  </si>
  <si>
    <t>1426371864</t>
  </si>
  <si>
    <t>899722113</t>
  </si>
  <si>
    <t>Krytí potrubí z plastů výstražnou fólií z PVC šířky 34 cm</t>
  </si>
  <si>
    <t>-40534315</t>
  </si>
  <si>
    <t>448959900</t>
  </si>
  <si>
    <t>3,78*2</t>
  </si>
  <si>
    <t>-1906197230</t>
  </si>
  <si>
    <t>1240044379</t>
  </si>
  <si>
    <t>1960626559</t>
  </si>
  <si>
    <t>1223693160</t>
  </si>
  <si>
    <t>0,887*1,92 "dle položky bourání šachet</t>
  </si>
  <si>
    <t>13,1*0,18 "dle položky bourání potrubí</t>
  </si>
  <si>
    <t>1934064290</t>
  </si>
  <si>
    <t>14*4,061</t>
  </si>
  <si>
    <t>-218315765</t>
  </si>
  <si>
    <t>50</t>
  </si>
  <si>
    <t>998276101</t>
  </si>
  <si>
    <t>Přesun hmot pro trubní vedení hloubené z trub z plastických hmot nebo sklolaminátových pro vodovody nebo kanalizace v otevřeném výkopu dopravní vzdálenost do 15 m</t>
  </si>
  <si>
    <t>2068487561</t>
  </si>
  <si>
    <t>SO 05 - Oprava kanalizačních přípojek</t>
  </si>
  <si>
    <t xml:space="preserve">    3 - Svislé a kompletní konstrukce</t>
  </si>
  <si>
    <t>112151113</t>
  </si>
  <si>
    <t>Pokácení stromu směrové v celku s odřezáním kmene a s odvětvením průměru kmene přes 300 do 400 mm</t>
  </si>
  <si>
    <t>-869470248</t>
  </si>
  <si>
    <t>112155121</t>
  </si>
  <si>
    <t>Štěpkování s naložením na dopravní prostředek a odvozem do 20 km stromků a větví v zapojeném porostu, průměru kmene přes 300 do 500 mm</t>
  </si>
  <si>
    <t>448230459</t>
  </si>
  <si>
    <t>112251102</t>
  </si>
  <si>
    <t>Odstranění pařezů strojně s jejich vykopáním, vytrháním nebo odstřelením průměru přes 300 do 500 mm</t>
  </si>
  <si>
    <t>-1170123365</t>
  </si>
  <si>
    <t>115101201-R</t>
  </si>
  <si>
    <t>Čerpání splašků po dobu výstavby na dopravní výšku do 10 m s uvažovaným průměrným přítokem do 500 l/min</t>
  </si>
  <si>
    <t>hod</t>
  </si>
  <si>
    <t>427356626</t>
  </si>
  <si>
    <t>Poznámka k položce:_x000D_
Předpoklad rychlosti výstavby 15,0 m/den</t>
  </si>
  <si>
    <t>102,0/15,0*24</t>
  </si>
  <si>
    <t>115101301-R</t>
  </si>
  <si>
    <t>Pohotovost záložní čerpací soupravy pro dopravní výšku do 10 m s uvažovaným průměrným přítokem do 500 l/min</t>
  </si>
  <si>
    <t>den</t>
  </si>
  <si>
    <t>1524524759</t>
  </si>
  <si>
    <t>102,0/15,0</t>
  </si>
  <si>
    <t>119001412</t>
  </si>
  <si>
    <t>Dočasné zajištění podzemního potrubí nebo vedení ve výkopišti ve stavu i poloze, ve kterých byla na začátku zemních prací a to s podepřením, vzepřením nebo vyvěšením, případně s ochranným bedněním, se zřízením a odstraněním zajišťovací konstrukce, s opotřebením hmot potrubí betonového, kameninového nebo železobetonového, světlosti DN přes 200 do 500 mm</t>
  </si>
  <si>
    <t>-1519524220</t>
  </si>
  <si>
    <t>3*1,1</t>
  </si>
  <si>
    <t>1377426563</t>
  </si>
  <si>
    <t>119002121</t>
  </si>
  <si>
    <t>Pomocné konstrukce při zabezpečení výkopu vodorovné pochozí přechodová lávka délky do 2 m včetně zábradlí zřízení</t>
  </si>
  <si>
    <t>-1111700176</t>
  </si>
  <si>
    <t>119002122</t>
  </si>
  <si>
    <t>Pomocné konstrukce při zabezpečení výkopu vodorovné pochozí přechodová lávka délky do 2 m včetně zábradlí odstranění</t>
  </si>
  <si>
    <t>-1973236335</t>
  </si>
  <si>
    <t>914686072</t>
  </si>
  <si>
    <t>D.1.13</t>
  </si>
  <si>
    <t>30,92*1,1</t>
  </si>
  <si>
    <t>11,89*1,1</t>
  </si>
  <si>
    <t>132354204</t>
  </si>
  <si>
    <t>Hloubení zapažených rýh šířky přes 800 do 2 000 mm strojně s urovnáním dna do předepsaného profilu a spádu v hornině třídy těžitelnosti II skupiny 4 přes 100 do 500 m3</t>
  </si>
  <si>
    <t>-1501564365</t>
  </si>
  <si>
    <t>čp 354</t>
  </si>
  <si>
    <t>55,77*0,4</t>
  </si>
  <si>
    <t>(33,52)*((0,1+0,2)/2*1,1)*0,4</t>
  </si>
  <si>
    <t>Mezisoučet</t>
  </si>
  <si>
    <t>čp 355</t>
  </si>
  <si>
    <t>99,68*0,4</t>
  </si>
  <si>
    <t>(68,48)*((0,1+0,2)/2*1,1)*0,4</t>
  </si>
  <si>
    <t>342495299</t>
  </si>
  <si>
    <t>55,77*0,6</t>
  </si>
  <si>
    <t>(33,52)*((0,1+0,2)/2*1,1)*0,6</t>
  </si>
  <si>
    <t>99,68*0,6</t>
  </si>
  <si>
    <t>(68,48)*((0,1+0,2)/2*1,1)*0,6</t>
  </si>
  <si>
    <t>849539544</t>
  </si>
  <si>
    <t>(3+3)*2*0,5*1,1*(1,65+0,15)</t>
  </si>
  <si>
    <t>151811131</t>
  </si>
  <si>
    <t>Zřízení pažicích boxů pro pažení a rozepření stěn rýh podzemního vedení hloubka výkopu do 4 m, šířka do 1,2 m</t>
  </si>
  <si>
    <t>-288204601</t>
  </si>
  <si>
    <t>112,53</t>
  </si>
  <si>
    <t>221,74</t>
  </si>
  <si>
    <t>151811231</t>
  </si>
  <si>
    <t>Odstranění pažicích boxů pro pažení a rozepření stěn rýh podzemního vedení hloubka výkopu do 4 m, šířka do 1,2 m</t>
  </si>
  <si>
    <t>289432293</t>
  </si>
  <si>
    <t>162201422</t>
  </si>
  <si>
    <t>Vodorovné přemístění větví, kmenů nebo pařezů s naložením, složením a dopravou do 1000 m pařezů kmenů, průměru přes 300 do 500 mm</t>
  </si>
  <si>
    <t>1785457885</t>
  </si>
  <si>
    <t>162301972</t>
  </si>
  <si>
    <t>Vodorovné přemístění větví, kmenů nebo pařezů s naložením, složením a dopravou Příplatek k cenám za každých dalších i započatých 1000 m přes 1000 m pařezů kmenů, průměru přes 300 do 500 mm</t>
  </si>
  <si>
    <t>1660570499</t>
  </si>
  <si>
    <t>19 příplatků</t>
  </si>
  <si>
    <t>1*19</t>
  </si>
  <si>
    <t>-1567255176</t>
  </si>
  <si>
    <t>68,912+103,368</t>
  </si>
  <si>
    <t>-(31,22+32,75) "zpětný zásyp</t>
  </si>
  <si>
    <t>-695593487</t>
  </si>
  <si>
    <t>5*108,31</t>
  </si>
  <si>
    <t>-1509115862</t>
  </si>
  <si>
    <t>108,31*1,8</t>
  </si>
  <si>
    <t>773953112</t>
  </si>
  <si>
    <t>31,22+32,75 "zemina z výkopu</t>
  </si>
  <si>
    <t>1,46+19,4 "náhrada výkopku</t>
  </si>
  <si>
    <t>1978159071</t>
  </si>
  <si>
    <t>20,86*2,0</t>
  </si>
  <si>
    <t>-1638995098</t>
  </si>
  <si>
    <t>17,67+35,77</t>
  </si>
  <si>
    <t>410622080</t>
  </si>
  <si>
    <t>53,44*2 'Přepočtené koeficientem množství</t>
  </si>
  <si>
    <t>-371344935</t>
  </si>
  <si>
    <t>30,92*2,0</t>
  </si>
  <si>
    <t>11,89*2,0</t>
  </si>
  <si>
    <t>1612982079</t>
  </si>
  <si>
    <t>1073181937</t>
  </si>
  <si>
    <t>85,62+47,091</t>
  </si>
  <si>
    <t>-773100670</t>
  </si>
  <si>
    <t>132,711*0,02</t>
  </si>
  <si>
    <t>R055</t>
  </si>
  <si>
    <t xml:space="preserve">Poplatek za uložení dřevní štěpky na skládce (skládkovné) </t>
  </si>
  <si>
    <t>-782363706</t>
  </si>
  <si>
    <t>R056</t>
  </si>
  <si>
    <t xml:space="preserve">Poplatek za uložení pařezů na skládce (skládkovné) </t>
  </si>
  <si>
    <t>700779854</t>
  </si>
  <si>
    <t>1744523625</t>
  </si>
  <si>
    <t>33,52*((0,1+0,2)/2*1,1)</t>
  </si>
  <si>
    <t>68,48*((0,1+0,2)/2*1,1)</t>
  </si>
  <si>
    <t>754583031</t>
  </si>
  <si>
    <t>102,0</t>
  </si>
  <si>
    <t>Svislé a kompletní konstrukce</t>
  </si>
  <si>
    <t>359901111</t>
  </si>
  <si>
    <t>Vyčištění stok  jakékoliv výšky</t>
  </si>
  <si>
    <t>285148645</t>
  </si>
  <si>
    <t>1056690626</t>
  </si>
  <si>
    <t>výkres D.1.13</t>
  </si>
  <si>
    <t>3,64+7,37</t>
  </si>
  <si>
    <t>-980454061</t>
  </si>
  <si>
    <t>13,5+55,0</t>
  </si>
  <si>
    <t>1711213489</t>
  </si>
  <si>
    <t>28611107</t>
  </si>
  <si>
    <t>trubka kanalizační PVC-U DN 200x6000mm SN12</t>
  </si>
  <si>
    <t>-1434134389</t>
  </si>
  <si>
    <t>102*1,03 'Přepočtené koeficientem množství</t>
  </si>
  <si>
    <t>801908908</t>
  </si>
  <si>
    <t>894812206</t>
  </si>
  <si>
    <t>Revizní a čistící šachta z polypropylenu PP pro hladké trouby DN 425 šachtové dno (DN šachty / DN trubního vedení) DN 425/200 průtočné 30°,60°,90°</t>
  </si>
  <si>
    <t>1514495137</t>
  </si>
  <si>
    <t>894812231</t>
  </si>
  <si>
    <t>Revizní a čistící šachta z polypropylenu PP pro hladké trouby DN 425 roura šachtová korugovaná bez hrdla, světlé hloubky 1500 mm</t>
  </si>
  <si>
    <t>-433972665</t>
  </si>
  <si>
    <t>894812241</t>
  </si>
  <si>
    <t>Revizní a čistící šachta z polypropylenu PP pro hladké trouby DN 425 roura šachtová korugovaná teleskopická (včetně těsnění) 375 mm</t>
  </si>
  <si>
    <t>-1158240987</t>
  </si>
  <si>
    <t>894812249</t>
  </si>
  <si>
    <t>Revizní a čistící šachta z polypropylenu PP pro hladké trouby DN 425 roura šachtová korugovaná Příplatek k cenám 2231 - 2242 za uříznutí šachtové roury</t>
  </si>
  <si>
    <t>1336679584</t>
  </si>
  <si>
    <t>894812255</t>
  </si>
  <si>
    <t>Revizní a čistící šachta z polypropylenu PP pro hladké trouby DN 425 poklop plastový (pro třídu zatížení) pachotěsný s madlem</t>
  </si>
  <si>
    <t>1512920202</t>
  </si>
  <si>
    <t>894812262</t>
  </si>
  <si>
    <t>Revizní a čistící šachta z polypropylenu PP pro hladké trouby DN 425 poklop litinový (pro třídu zatížení) plný do teleskopické trubky (D400)</t>
  </si>
  <si>
    <t>1359390233</t>
  </si>
  <si>
    <t>617873793</t>
  </si>
  <si>
    <t>-456402058</t>
  </si>
  <si>
    <t>2,6*2</t>
  </si>
  <si>
    <t>45,12*2</t>
  </si>
  <si>
    <t>906122851</t>
  </si>
  <si>
    <t>-1341426929</t>
  </si>
  <si>
    <t>1108912763</t>
  </si>
  <si>
    <t>919735123</t>
  </si>
  <si>
    <t>Řezání stávajícího betonového krytu nebo podkladu  hloubky přes 100 do 150 mm</t>
  </si>
  <si>
    <t>-1389083182</t>
  </si>
  <si>
    <t>11,47*2</t>
  </si>
  <si>
    <t>51</t>
  </si>
  <si>
    <t>-1011782258</t>
  </si>
  <si>
    <t>68,5*0,18 "dle položky bourání potrubí</t>
  </si>
  <si>
    <t>52</t>
  </si>
  <si>
    <t>-517095538</t>
  </si>
  <si>
    <t>14*12,33</t>
  </si>
  <si>
    <t>53</t>
  </si>
  <si>
    <t>298766397</t>
  </si>
  <si>
    <t>54</t>
  </si>
  <si>
    <t>421947540</t>
  </si>
  <si>
    <t>SO 07 - Oprava odvodňovacího žlabu</t>
  </si>
  <si>
    <t>-724042048</t>
  </si>
  <si>
    <t>48,14 "dle tabulky kubatur</t>
  </si>
  <si>
    <t>-500861963</t>
  </si>
  <si>
    <t>24,39 "dle tabulky kubatur</t>
  </si>
  <si>
    <t>-2122028339</t>
  </si>
  <si>
    <t>24,39</t>
  </si>
  <si>
    <t>-17,78</t>
  </si>
  <si>
    <t>925845440</t>
  </si>
  <si>
    <t>5*6,61</t>
  </si>
  <si>
    <t>892547907</t>
  </si>
  <si>
    <t>17,78 "zemina</t>
  </si>
  <si>
    <t>8,95 "štěrkodrť</t>
  </si>
  <si>
    <t>-533407710</t>
  </si>
  <si>
    <t>8,95*2,0</t>
  </si>
  <si>
    <t>1874347488</t>
  </si>
  <si>
    <t>6,61*1,8</t>
  </si>
  <si>
    <t>182251101</t>
  </si>
  <si>
    <t>Svahování trvalých svahů do projektovaných profilů strojně s potřebným přemístěním výkopku při svahování násypů v jakékoliv hornině</t>
  </si>
  <si>
    <t>1746884526</t>
  </si>
  <si>
    <t>69,0*2,0</t>
  </si>
  <si>
    <t>177374015</t>
  </si>
  <si>
    <t>452311171</t>
  </si>
  <si>
    <t>Podkladní a zajišťovací konstrukce z betonu prostého v otevřeném výkopu desky pod potrubí, stoky a drobné objekty z betonu tř. C 30/37</t>
  </si>
  <si>
    <t>2134149039</t>
  </si>
  <si>
    <t>1090819073</t>
  </si>
  <si>
    <t>919123121</t>
  </si>
  <si>
    <t>Utěsnění dilatačních spár profily nebo pásy  pásem přitavením na svislou hranu betonové desky asfaltovým izolačním</t>
  </si>
  <si>
    <t>1969833822</t>
  </si>
  <si>
    <t>(103,8/5)+1*1,0</t>
  </si>
  <si>
    <t>-767772453</t>
  </si>
  <si>
    <t>103,8</t>
  </si>
  <si>
    <t>-1763460348</t>
  </si>
  <si>
    <t>103,8-2,5</t>
  </si>
  <si>
    <t>59227024r</t>
  </si>
  <si>
    <t>žlabovka příkopová betonová 500x600x100mm</t>
  </si>
  <si>
    <t>979937086</t>
  </si>
  <si>
    <t>464972307</t>
  </si>
  <si>
    <t>966049831</t>
  </si>
  <si>
    <t>Rozebrání prefabrikovaných plotových desek betonových</t>
  </si>
  <si>
    <t>1907715422</t>
  </si>
  <si>
    <t>68</t>
  </si>
  <si>
    <t>463417116</t>
  </si>
  <si>
    <t>48,14*0,625 "dle položky odstranění podkladu z betonu tl. 300 mm</t>
  </si>
  <si>
    <t>103,8*0,35 "dle položky bourání žlabu</t>
  </si>
  <si>
    <t>68,0*0,065 "dle položky rozebrání plotových desek</t>
  </si>
  <si>
    <t>2033323330</t>
  </si>
  <si>
    <t>14*70,838</t>
  </si>
  <si>
    <t>-1430981992</t>
  </si>
  <si>
    <t>1994441661</t>
  </si>
  <si>
    <t>03 - Vedlejší a ostatní náklady</t>
  </si>
  <si>
    <t xml:space="preserve">    01 - Vedlejší rozpočtové náklady</t>
  </si>
  <si>
    <t xml:space="preserve">    02 - Projektová dokumentace - ostatní náklady</t>
  </si>
  <si>
    <t xml:space="preserve">    03 - Geodetické práce a vytýčení - ostatní náklady</t>
  </si>
  <si>
    <t xml:space="preserve">    09 - Ostatní náklady</t>
  </si>
  <si>
    <t>Vedlejší rozpočtové náklady</t>
  </si>
  <si>
    <t>Pol1</t>
  </si>
  <si>
    <t>Zajištění kompletního zařízení staveniště a jeho připojení na sítě</t>
  </si>
  <si>
    <t>soubor</t>
  </si>
  <si>
    <t>- zajištění ohlášení všech staveb zařízení staveniště dle §104 odst. (2) zákona č. 183/2006 Sb.</t>
  </si>
  <si>
    <t>- zajištění oplocení prostoru ZS, jeho napojení na inž. sítě</t>
  </si>
  <si>
    <t>- zajištění následné likvidace všech objektů ZS včetně připojení na sítě</t>
  </si>
  <si>
    <t>- zajištění zřízení a odstranění dočasných komunikací, sjezdů a nájezdů pro realizaci stavby</t>
  </si>
  <si>
    <t>- zajištění ostrahy stavby a staveniště po dobu realizace stavby</t>
  </si>
  <si>
    <t>- zajištění podmínek pro použití přístupových komunikací dotčených stavbou s příslušnými vlastníky či správci a zajištění jejich splnění</t>
  </si>
  <si>
    <t xml:space="preserve">   včetně domluvy s Lesy ČR jako majitelem příjezdové komunikace od Hrabětic</t>
  </si>
  <si>
    <t>- zřízení čisticích zón před výjezdem z obvodu staveniště</t>
  </si>
  <si>
    <t>- provedení takových opatření, aby plochy obvodu staveniště nebyly znečištěny ropnými látkami a jinými podobnými produkty</t>
  </si>
  <si>
    <t>- provedení takových opatření, aby nebyly překročeny limity prašnosti a hlučnosti dané obecně závaznou vyhláškou</t>
  </si>
  <si>
    <t>- zajištění péče o nepředané objekty a konstrukce stavby, jejich ošetřování a zimní opatření</t>
  </si>
  <si>
    <t>- zajištění ochrany veškeré zeleně v prostoru staveniště a v jeho bezprostřední blízkosti pro poškození během realizace stavby</t>
  </si>
  <si>
    <t>- zajištění soupravy a materiálu pro řešení a likvidaci havarijní situace (únik olejových a ropných látek do povrchových vod a do nádrže)</t>
  </si>
  <si>
    <t>- v adekvátním rozsahu v rámci celé stavby "VD Josefův Důl, obnova objektů VD"</t>
  </si>
  <si>
    <t>Pol2</t>
  </si>
  <si>
    <t>Průběžné čištění komunikací a  koruny hrází</t>
  </si>
  <si>
    <t>"čištění od bláta, hlíny, napadaného materiálu, apod."</t>
  </si>
  <si>
    <t>Pol3</t>
  </si>
  <si>
    <t>Pasportizace komunikací, koruny hrází, budoucích deponií a přístupových cest před započetím prací</t>
  </si>
  <si>
    <t>"fotodokumentace, případně popis anomálií nebo poruch"</t>
  </si>
  <si>
    <t>Pol4</t>
  </si>
  <si>
    <t>Zajištění obnovy zpevněných a nezpevněných komunikací</t>
  </si>
  <si>
    <t>"obnova stávajících zpevněných vč. asfaltových i nezpevněných komunikací při jejich případném porušení"</t>
  </si>
  <si>
    <t>02</t>
  </si>
  <si>
    <t>Projektová dokumentace - ostatní náklady</t>
  </si>
  <si>
    <t>Pol5</t>
  </si>
  <si>
    <t>Zhotovitelem vypracovaný Plán pro případ havárie pro případ úniku závadných látek (např. ropné produkty, cementové výluhy, odpadní vody z těsnících clon, atd.)</t>
  </si>
  <si>
    <t>Pol7</t>
  </si>
  <si>
    <t>Vypracování projektu skutečného provedení díla</t>
  </si>
  <si>
    <t>Poznámka k položce:_x000D_
dokumentace skutečného provedení stavby – 2x v tištěné podobě a 1x v elektronické podobě“_x000D_
„realizační dokumentace – dílenské výkresy (SO 09)“</t>
  </si>
  <si>
    <t>Geodetické práce a vytýčení - ostatní náklady</t>
  </si>
  <si>
    <t>Pol8</t>
  </si>
  <si>
    <t>Vypracování geodetického zaměření skutečného stavu vč. podzemních tras vedení</t>
  </si>
  <si>
    <t>Pol9</t>
  </si>
  <si>
    <t>Zajištění veškerých geodetických prací souvisejících s realizací díla vč. vytýčení</t>
  </si>
  <si>
    <t>09</t>
  </si>
  <si>
    <t>Ostatní náklady</t>
  </si>
  <si>
    <t>Pol10</t>
  </si>
  <si>
    <t>Zajištění písemných souhlasných vyjádření všech dotčených vlastníků a případných uživatelů všech pozemků dotčených stavbou s jejich konečnou úpravou po dokončení prací</t>
  </si>
  <si>
    <t>Pol11</t>
  </si>
  <si>
    <t>Zajištění šetření o podzemních sítích vč. zajištění nových vyjádření v případě, že před realizací pozbyly platnosti</t>
  </si>
  <si>
    <t>Pol12</t>
  </si>
  <si>
    <t>Zajištění veškerých předepsaných testů, zkoušek a revizí dle příslušných norem a dalších předpisů a nařízení platných v ČR, kterými bude prokázáno dosažení předepsané kvality a parametrů dokončeného díla</t>
  </si>
  <si>
    <t>Poznámka k položce:_x000D_
vč. 10x zkoušek zhutnění a únosnosti zemin a sypanin pro SO 02 a SO 03 dle přílohy D.1.1</t>
  </si>
  <si>
    <t>Pol13</t>
  </si>
  <si>
    <t>Zajištění výroby a instalace základní informační tabule ke stavbě z hlediska BOZP</t>
  </si>
  <si>
    <t>Pol14</t>
  </si>
  <si>
    <t>Zajištění kontrolního a zkušebního plánu stavby</t>
  </si>
  <si>
    <t>Pol15</t>
  </si>
  <si>
    <t>Zajištění fotodokumentace veškerých konstrukcí, které budou v průběhu výstavby skryty nebo zakryty</t>
  </si>
  <si>
    <t>Pol16</t>
  </si>
  <si>
    <t>Zajištění vedení průběžné evidence odpadů</t>
  </si>
  <si>
    <t>Pol17</t>
  </si>
  <si>
    <t>Zajištění dopravního značení bez projednání DIO a bez schválení značení  (bude sloužit jako upozornění pro projíždějící automobily s výjimkou a pro cyklisty)</t>
  </si>
  <si>
    <t>Pol18</t>
  </si>
  <si>
    <t>Zajištění souhlasu dotčeného orgánu státní správy s kácením dřevin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</si>
</sst>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4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40" fillId="0" borderId="0" applyNumberFormat="0" applyFill="0" applyBorder="0" applyAlignment="0" applyProtection="0"/>
  </cellStyleXfs>
  <cellXfs count="32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3" fillId="4" borderId="0" xfId="0" applyFont="1" applyFill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30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4" fillId="0" borderId="0" xfId="0" applyFont="1" applyAlignment="1">
      <alignment horizontal="left" vertical="center"/>
    </xf>
    <xf numFmtId="0" fontId="3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3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3" fillId="4" borderId="16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4" fillId="0" borderId="12" xfId="0" applyNumberFormat="1" applyFont="1" applyBorder="1" applyAlignment="1" applyProtection="1"/>
    <xf numFmtId="166" fontId="34" fillId="0" borderId="13" xfId="0" applyNumberFormat="1" applyFont="1" applyBorder="1" applyAlignment="1" applyProtection="1"/>
    <xf numFmtId="4" fontId="35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2" xfId="0" applyFont="1" applyBorder="1" applyAlignment="1" applyProtection="1">
      <alignment horizontal="center" vertical="center"/>
    </xf>
    <xf numFmtId="49" fontId="23" fillId="0" borderId="22" xfId="0" applyNumberFormat="1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center" vertical="center" wrapText="1"/>
    </xf>
    <xf numFmtId="167" fontId="23" fillId="0" borderId="22" xfId="0" applyNumberFormat="1" applyFont="1" applyBorder="1" applyAlignment="1" applyProtection="1">
      <alignment vertical="center"/>
    </xf>
    <xf numFmtId="4" fontId="23" fillId="2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5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7" fillId="0" borderId="22" xfId="0" applyFont="1" applyBorder="1" applyAlignment="1" applyProtection="1">
      <alignment horizontal="center" vertical="center"/>
    </xf>
    <xf numFmtId="49" fontId="37" fillId="0" borderId="22" xfId="0" applyNumberFormat="1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center" vertical="center" wrapText="1"/>
    </xf>
    <xf numFmtId="167" fontId="37" fillId="0" borderId="22" xfId="0" applyNumberFormat="1" applyFont="1" applyBorder="1" applyAlignment="1" applyProtection="1">
      <alignment vertical="center"/>
    </xf>
    <xf numFmtId="4" fontId="37" fillId="2" borderId="22" xfId="0" applyNumberFormat="1" applyFont="1" applyFill="1" applyBorder="1" applyAlignment="1" applyProtection="1">
      <alignment vertical="center"/>
      <protection locked="0"/>
    </xf>
    <xf numFmtId="4" fontId="37" fillId="0" borderId="22" xfId="0" applyNumberFormat="1" applyFont="1" applyBorder="1" applyAlignment="1" applyProtection="1">
      <alignment vertical="center"/>
    </xf>
    <xf numFmtId="0" fontId="38" fillId="0" borderId="3" xfId="0" applyFont="1" applyBorder="1" applyAlignment="1">
      <alignment vertical="center"/>
    </xf>
    <xf numFmtId="0" fontId="37" fillId="2" borderId="14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24" fillId="2" borderId="19" xfId="0" applyFont="1" applyFill="1" applyBorder="1" applyAlignment="1" applyProtection="1">
      <alignment horizontal="left" vertical="center"/>
      <protection locked="0"/>
    </xf>
    <xf numFmtId="0" fontId="24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4" fillId="0" borderId="20" xfId="0" applyNumberFormat="1" applyFont="1" applyBorder="1" applyAlignment="1" applyProtection="1">
      <alignment vertical="center"/>
    </xf>
    <xf numFmtId="166" fontId="24" fillId="0" borderId="21" xfId="0" applyNumberFormat="1" applyFont="1" applyBorder="1" applyAlignment="1" applyProtection="1">
      <alignment vertical="center"/>
    </xf>
    <xf numFmtId="0" fontId="39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3" xfId="0" applyFont="1" applyBorder="1" applyAlignment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22" fillId="0" borderId="14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23" fillId="4" borderId="6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left" vertical="center"/>
    </xf>
    <xf numFmtId="0" fontId="23" fillId="4" borderId="7" xfId="0" applyFont="1" applyFill="1" applyBorder="1" applyAlignment="1" applyProtection="1">
      <alignment horizontal="right"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left" vertical="center"/>
    </xf>
    <xf numFmtId="4" fontId="28" fillId="0" borderId="0" xfId="0" applyNumberFormat="1" applyFont="1" applyAlignment="1" applyProtection="1">
      <alignment horizontal="right" vertical="center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31" fillId="0" borderId="0" xfId="0" applyFont="1" applyAlignment="1" applyProtection="1">
      <alignment horizontal="left" vertical="center" wrapText="1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8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9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7" xfId="0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104"/>
  <sheetViews>
    <sheetView showGridLines="0" tabSelected="1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pans="1:74" s="1" customFormat="1" ht="36.950000000000003" customHeight="1">
      <c r="AR2" s="312"/>
      <c r="AS2" s="312"/>
      <c r="AT2" s="312"/>
      <c r="AU2" s="312"/>
      <c r="AV2" s="312"/>
      <c r="AW2" s="312"/>
      <c r="AX2" s="312"/>
      <c r="AY2" s="312"/>
      <c r="AZ2" s="312"/>
      <c r="BA2" s="312"/>
      <c r="BB2" s="312"/>
      <c r="BC2" s="312"/>
      <c r="BD2" s="312"/>
      <c r="BE2" s="312"/>
      <c r="BS2" s="18" t="s">
        <v>6</v>
      </c>
      <c r="BT2" s="18" t="s">
        <v>7</v>
      </c>
    </row>
    <row r="3" spans="1:74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pans="1:74" s="1" customFormat="1" ht="24.95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pans="1:74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96" t="s">
        <v>14</v>
      </c>
      <c r="L5" s="297"/>
      <c r="M5" s="297"/>
      <c r="N5" s="297"/>
      <c r="O5" s="297"/>
      <c r="P5" s="297"/>
      <c r="Q5" s="297"/>
      <c r="R5" s="297"/>
      <c r="S5" s="297"/>
      <c r="T5" s="297"/>
      <c r="U5" s="297"/>
      <c r="V5" s="297"/>
      <c r="W5" s="297"/>
      <c r="X5" s="297"/>
      <c r="Y5" s="297"/>
      <c r="Z5" s="297"/>
      <c r="AA5" s="297"/>
      <c r="AB5" s="297"/>
      <c r="AC5" s="297"/>
      <c r="AD5" s="297"/>
      <c r="AE5" s="297"/>
      <c r="AF5" s="297"/>
      <c r="AG5" s="297"/>
      <c r="AH5" s="297"/>
      <c r="AI5" s="297"/>
      <c r="AJ5" s="297"/>
      <c r="AK5" s="297"/>
      <c r="AL5" s="297"/>
      <c r="AM5" s="297"/>
      <c r="AN5" s="297"/>
      <c r="AO5" s="297"/>
      <c r="AP5" s="23"/>
      <c r="AQ5" s="23"/>
      <c r="AR5" s="21"/>
      <c r="BE5" s="293" t="s">
        <v>15</v>
      </c>
      <c r="BS5" s="18" t="s">
        <v>6</v>
      </c>
    </row>
    <row r="6" spans="1:74" s="1" customFormat="1" ht="36.950000000000003" customHeight="1">
      <c r="B6" s="22"/>
      <c r="C6" s="23"/>
      <c r="D6" s="29" t="s">
        <v>16</v>
      </c>
      <c r="E6" s="23"/>
      <c r="F6" s="23"/>
      <c r="G6" s="23"/>
      <c r="H6" s="23"/>
      <c r="I6" s="23"/>
      <c r="J6" s="23"/>
      <c r="K6" s="298" t="s">
        <v>17</v>
      </c>
      <c r="L6" s="297"/>
      <c r="M6" s="297"/>
      <c r="N6" s="297"/>
      <c r="O6" s="297"/>
      <c r="P6" s="297"/>
      <c r="Q6" s="297"/>
      <c r="R6" s="297"/>
      <c r="S6" s="297"/>
      <c r="T6" s="297"/>
      <c r="U6" s="297"/>
      <c r="V6" s="297"/>
      <c r="W6" s="297"/>
      <c r="X6" s="297"/>
      <c r="Y6" s="297"/>
      <c r="Z6" s="297"/>
      <c r="AA6" s="297"/>
      <c r="AB6" s="297"/>
      <c r="AC6" s="297"/>
      <c r="AD6" s="297"/>
      <c r="AE6" s="297"/>
      <c r="AF6" s="297"/>
      <c r="AG6" s="297"/>
      <c r="AH6" s="297"/>
      <c r="AI6" s="297"/>
      <c r="AJ6" s="297"/>
      <c r="AK6" s="297"/>
      <c r="AL6" s="297"/>
      <c r="AM6" s="297"/>
      <c r="AN6" s="297"/>
      <c r="AO6" s="297"/>
      <c r="AP6" s="23"/>
      <c r="AQ6" s="23"/>
      <c r="AR6" s="21"/>
      <c r="BE6" s="294"/>
      <c r="BS6" s="18" t="s">
        <v>6</v>
      </c>
    </row>
    <row r="7" spans="1:74" s="1" customFormat="1" ht="12" customHeight="1">
      <c r="B7" s="22"/>
      <c r="C7" s="23"/>
      <c r="D7" s="30" t="s">
        <v>18</v>
      </c>
      <c r="E7" s="23"/>
      <c r="F7" s="23"/>
      <c r="G7" s="23"/>
      <c r="H7" s="23"/>
      <c r="I7" s="23"/>
      <c r="J7" s="23"/>
      <c r="K7" s="28" t="s">
        <v>1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0" t="s">
        <v>19</v>
      </c>
      <c r="AL7" s="23"/>
      <c r="AM7" s="23"/>
      <c r="AN7" s="28" t="s">
        <v>1</v>
      </c>
      <c r="AO7" s="23"/>
      <c r="AP7" s="23"/>
      <c r="AQ7" s="23"/>
      <c r="AR7" s="21"/>
      <c r="BE7" s="294"/>
      <c r="BS7" s="18" t="s">
        <v>6</v>
      </c>
    </row>
    <row r="8" spans="1:74" s="1" customFormat="1" ht="12" customHeight="1">
      <c r="B8" s="22"/>
      <c r="C8" s="23"/>
      <c r="D8" s="30" t="s">
        <v>20</v>
      </c>
      <c r="E8" s="23"/>
      <c r="F8" s="23"/>
      <c r="G8" s="23"/>
      <c r="H8" s="23"/>
      <c r="I8" s="23"/>
      <c r="J8" s="23"/>
      <c r="K8" s="28" t="s">
        <v>21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0" t="s">
        <v>22</v>
      </c>
      <c r="AL8" s="23"/>
      <c r="AM8" s="23"/>
      <c r="AN8" s="31" t="s">
        <v>23</v>
      </c>
      <c r="AO8" s="23"/>
      <c r="AP8" s="23"/>
      <c r="AQ8" s="23"/>
      <c r="AR8" s="21"/>
      <c r="BE8" s="294"/>
      <c r="BS8" s="18" t="s">
        <v>6</v>
      </c>
    </row>
    <row r="9" spans="1:74" s="1" customFormat="1" ht="14.45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294"/>
      <c r="BS9" s="18" t="s">
        <v>6</v>
      </c>
    </row>
    <row r="10" spans="1:74" s="1" customFormat="1" ht="12" customHeight="1">
      <c r="B10" s="22"/>
      <c r="C10" s="23"/>
      <c r="D10" s="30" t="s">
        <v>24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0" t="s">
        <v>25</v>
      </c>
      <c r="AL10" s="23"/>
      <c r="AM10" s="23"/>
      <c r="AN10" s="28" t="s">
        <v>1</v>
      </c>
      <c r="AO10" s="23"/>
      <c r="AP10" s="23"/>
      <c r="AQ10" s="23"/>
      <c r="AR10" s="21"/>
      <c r="BE10" s="294"/>
      <c r="BS10" s="18" t="s">
        <v>6</v>
      </c>
    </row>
    <row r="11" spans="1:74" s="1" customFormat="1" ht="18.399999999999999" customHeight="1">
      <c r="B11" s="22"/>
      <c r="C11" s="23"/>
      <c r="D11" s="23"/>
      <c r="E11" s="28" t="s">
        <v>26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0" t="s">
        <v>27</v>
      </c>
      <c r="AL11" s="23"/>
      <c r="AM11" s="23"/>
      <c r="AN11" s="28" t="s">
        <v>1</v>
      </c>
      <c r="AO11" s="23"/>
      <c r="AP11" s="23"/>
      <c r="AQ11" s="23"/>
      <c r="AR11" s="21"/>
      <c r="BE11" s="294"/>
      <c r="BS11" s="18" t="s">
        <v>6</v>
      </c>
    </row>
    <row r="12" spans="1:74" s="1" customFormat="1" ht="6.95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294"/>
      <c r="BS12" s="18" t="s">
        <v>6</v>
      </c>
    </row>
    <row r="13" spans="1:74" s="1" customFormat="1" ht="12" customHeight="1">
      <c r="B13" s="22"/>
      <c r="C13" s="23"/>
      <c r="D13" s="30" t="s">
        <v>28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0" t="s">
        <v>25</v>
      </c>
      <c r="AL13" s="23"/>
      <c r="AM13" s="23"/>
      <c r="AN13" s="32" t="s">
        <v>29</v>
      </c>
      <c r="AO13" s="23"/>
      <c r="AP13" s="23"/>
      <c r="AQ13" s="23"/>
      <c r="AR13" s="21"/>
      <c r="BE13" s="294"/>
      <c r="BS13" s="18" t="s">
        <v>6</v>
      </c>
    </row>
    <row r="14" spans="1:74" ht="12.75">
      <c r="B14" s="22"/>
      <c r="C14" s="23"/>
      <c r="D14" s="23"/>
      <c r="E14" s="299" t="s">
        <v>29</v>
      </c>
      <c r="F14" s="300"/>
      <c r="G14" s="300"/>
      <c r="H14" s="300"/>
      <c r="I14" s="300"/>
      <c r="J14" s="300"/>
      <c r="K14" s="300"/>
      <c r="L14" s="300"/>
      <c r="M14" s="300"/>
      <c r="N14" s="300"/>
      <c r="O14" s="300"/>
      <c r="P14" s="300"/>
      <c r="Q14" s="300"/>
      <c r="R14" s="300"/>
      <c r="S14" s="300"/>
      <c r="T14" s="300"/>
      <c r="U14" s="300"/>
      <c r="V14" s="300"/>
      <c r="W14" s="300"/>
      <c r="X14" s="300"/>
      <c r="Y14" s="300"/>
      <c r="Z14" s="300"/>
      <c r="AA14" s="300"/>
      <c r="AB14" s="300"/>
      <c r="AC14" s="300"/>
      <c r="AD14" s="300"/>
      <c r="AE14" s="300"/>
      <c r="AF14" s="300"/>
      <c r="AG14" s="300"/>
      <c r="AH14" s="300"/>
      <c r="AI14" s="300"/>
      <c r="AJ14" s="300"/>
      <c r="AK14" s="30" t="s">
        <v>27</v>
      </c>
      <c r="AL14" s="23"/>
      <c r="AM14" s="23"/>
      <c r="AN14" s="32" t="s">
        <v>29</v>
      </c>
      <c r="AO14" s="23"/>
      <c r="AP14" s="23"/>
      <c r="AQ14" s="23"/>
      <c r="AR14" s="21"/>
      <c r="BE14" s="294"/>
      <c r="BS14" s="18" t="s">
        <v>6</v>
      </c>
    </row>
    <row r="15" spans="1:74" s="1" customFormat="1" ht="6.95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294"/>
      <c r="BS15" s="18" t="s">
        <v>4</v>
      </c>
    </row>
    <row r="16" spans="1:74" s="1" customFormat="1" ht="12" customHeight="1">
      <c r="B16" s="22"/>
      <c r="C16" s="23"/>
      <c r="D16" s="30" t="s">
        <v>30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0" t="s">
        <v>25</v>
      </c>
      <c r="AL16" s="23"/>
      <c r="AM16" s="23"/>
      <c r="AN16" s="28" t="s">
        <v>31</v>
      </c>
      <c r="AO16" s="23"/>
      <c r="AP16" s="23"/>
      <c r="AQ16" s="23"/>
      <c r="AR16" s="21"/>
      <c r="BE16" s="294"/>
      <c r="BS16" s="18" t="s">
        <v>4</v>
      </c>
    </row>
    <row r="17" spans="1:71" s="1" customFormat="1" ht="18.399999999999999" customHeight="1">
      <c r="B17" s="22"/>
      <c r="C17" s="23"/>
      <c r="D17" s="23"/>
      <c r="E17" s="28" t="s">
        <v>32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0" t="s">
        <v>27</v>
      </c>
      <c r="AL17" s="23"/>
      <c r="AM17" s="23"/>
      <c r="AN17" s="28" t="s">
        <v>33</v>
      </c>
      <c r="AO17" s="23"/>
      <c r="AP17" s="23"/>
      <c r="AQ17" s="23"/>
      <c r="AR17" s="21"/>
      <c r="BE17" s="294"/>
      <c r="BS17" s="18" t="s">
        <v>34</v>
      </c>
    </row>
    <row r="18" spans="1:71" s="1" customFormat="1" ht="6.95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294"/>
      <c r="BS18" s="18" t="s">
        <v>6</v>
      </c>
    </row>
    <row r="19" spans="1:71" s="1" customFormat="1" ht="12" customHeight="1">
      <c r="B19" s="22"/>
      <c r="C19" s="23"/>
      <c r="D19" s="30" t="s">
        <v>35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0" t="s">
        <v>25</v>
      </c>
      <c r="AL19" s="23"/>
      <c r="AM19" s="23"/>
      <c r="AN19" s="28" t="s">
        <v>1</v>
      </c>
      <c r="AO19" s="23"/>
      <c r="AP19" s="23"/>
      <c r="AQ19" s="23"/>
      <c r="AR19" s="21"/>
      <c r="BE19" s="294"/>
      <c r="BS19" s="18" t="s">
        <v>6</v>
      </c>
    </row>
    <row r="20" spans="1:71" s="1" customFormat="1" ht="18.399999999999999" customHeight="1">
      <c r="B20" s="22"/>
      <c r="C20" s="23"/>
      <c r="D20" s="23"/>
      <c r="E20" s="28" t="s">
        <v>36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0" t="s">
        <v>27</v>
      </c>
      <c r="AL20" s="23"/>
      <c r="AM20" s="23"/>
      <c r="AN20" s="28" t="s">
        <v>1</v>
      </c>
      <c r="AO20" s="23"/>
      <c r="AP20" s="23"/>
      <c r="AQ20" s="23"/>
      <c r="AR20" s="21"/>
      <c r="BE20" s="294"/>
      <c r="BS20" s="18" t="s">
        <v>4</v>
      </c>
    </row>
    <row r="21" spans="1:71" s="1" customFormat="1" ht="6.95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294"/>
    </row>
    <row r="22" spans="1:71" s="1" customFormat="1" ht="12" customHeight="1">
      <c r="B22" s="22"/>
      <c r="C22" s="23"/>
      <c r="D22" s="30" t="s">
        <v>37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294"/>
    </row>
    <row r="23" spans="1:71" s="1" customFormat="1" ht="47.25" customHeight="1">
      <c r="B23" s="22"/>
      <c r="C23" s="23"/>
      <c r="D23" s="23"/>
      <c r="E23" s="301" t="s">
        <v>38</v>
      </c>
      <c r="F23" s="301"/>
      <c r="G23" s="301"/>
      <c r="H23" s="301"/>
      <c r="I23" s="301"/>
      <c r="J23" s="301"/>
      <c r="K23" s="301"/>
      <c r="L23" s="301"/>
      <c r="M23" s="301"/>
      <c r="N23" s="301"/>
      <c r="O23" s="301"/>
      <c r="P23" s="301"/>
      <c r="Q23" s="301"/>
      <c r="R23" s="301"/>
      <c r="S23" s="301"/>
      <c r="T23" s="301"/>
      <c r="U23" s="301"/>
      <c r="V23" s="301"/>
      <c r="W23" s="301"/>
      <c r="X23" s="301"/>
      <c r="Y23" s="301"/>
      <c r="Z23" s="301"/>
      <c r="AA23" s="301"/>
      <c r="AB23" s="301"/>
      <c r="AC23" s="301"/>
      <c r="AD23" s="301"/>
      <c r="AE23" s="301"/>
      <c r="AF23" s="301"/>
      <c r="AG23" s="301"/>
      <c r="AH23" s="301"/>
      <c r="AI23" s="301"/>
      <c r="AJ23" s="301"/>
      <c r="AK23" s="301"/>
      <c r="AL23" s="301"/>
      <c r="AM23" s="301"/>
      <c r="AN23" s="301"/>
      <c r="AO23" s="23"/>
      <c r="AP23" s="23"/>
      <c r="AQ23" s="23"/>
      <c r="AR23" s="21"/>
      <c r="BE23" s="294"/>
    </row>
    <row r="24" spans="1:71" s="1" customFormat="1" ht="6.95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294"/>
    </row>
    <row r="25" spans="1:71" s="1" customFormat="1" ht="6.95" customHeight="1">
      <c r="B25" s="22"/>
      <c r="C25" s="23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23"/>
      <c r="AQ25" s="23"/>
      <c r="AR25" s="21"/>
      <c r="BE25" s="294"/>
    </row>
    <row r="26" spans="1:71" s="2" customFormat="1" ht="25.9" customHeight="1">
      <c r="A26" s="35"/>
      <c r="B26" s="36"/>
      <c r="C26" s="37"/>
      <c r="D26" s="38" t="s">
        <v>39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302">
        <f>ROUND(AG94,2)</f>
        <v>0</v>
      </c>
      <c r="AL26" s="303"/>
      <c r="AM26" s="303"/>
      <c r="AN26" s="303"/>
      <c r="AO26" s="303"/>
      <c r="AP26" s="37"/>
      <c r="AQ26" s="37"/>
      <c r="AR26" s="40"/>
      <c r="BE26" s="294"/>
    </row>
    <row r="27" spans="1:71" s="2" customFormat="1" ht="6.95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0"/>
      <c r="BE27" s="294"/>
    </row>
    <row r="28" spans="1:71" s="2" customFormat="1" ht="12.75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304" t="s">
        <v>40</v>
      </c>
      <c r="M28" s="304"/>
      <c r="N28" s="304"/>
      <c r="O28" s="304"/>
      <c r="P28" s="304"/>
      <c r="Q28" s="37"/>
      <c r="R28" s="37"/>
      <c r="S28" s="37"/>
      <c r="T28" s="37"/>
      <c r="U28" s="37"/>
      <c r="V28" s="37"/>
      <c r="W28" s="304" t="s">
        <v>41</v>
      </c>
      <c r="X28" s="304"/>
      <c r="Y28" s="304"/>
      <c r="Z28" s="304"/>
      <c r="AA28" s="304"/>
      <c r="AB28" s="304"/>
      <c r="AC28" s="304"/>
      <c r="AD28" s="304"/>
      <c r="AE28" s="304"/>
      <c r="AF28" s="37"/>
      <c r="AG28" s="37"/>
      <c r="AH28" s="37"/>
      <c r="AI28" s="37"/>
      <c r="AJ28" s="37"/>
      <c r="AK28" s="304" t="s">
        <v>42</v>
      </c>
      <c r="AL28" s="304"/>
      <c r="AM28" s="304"/>
      <c r="AN28" s="304"/>
      <c r="AO28" s="304"/>
      <c r="AP28" s="37"/>
      <c r="AQ28" s="37"/>
      <c r="AR28" s="40"/>
      <c r="BE28" s="294"/>
    </row>
    <row r="29" spans="1:71" s="3" customFormat="1" ht="14.45" customHeight="1">
      <c r="B29" s="41"/>
      <c r="C29" s="42"/>
      <c r="D29" s="30" t="s">
        <v>43</v>
      </c>
      <c r="E29" s="42"/>
      <c r="F29" s="30" t="s">
        <v>44</v>
      </c>
      <c r="G29" s="42"/>
      <c r="H29" s="42"/>
      <c r="I29" s="42"/>
      <c r="J29" s="42"/>
      <c r="K29" s="42"/>
      <c r="L29" s="307">
        <v>0.21</v>
      </c>
      <c r="M29" s="306"/>
      <c r="N29" s="306"/>
      <c r="O29" s="306"/>
      <c r="P29" s="306"/>
      <c r="Q29" s="42"/>
      <c r="R29" s="42"/>
      <c r="S29" s="42"/>
      <c r="T29" s="42"/>
      <c r="U29" s="42"/>
      <c r="V29" s="42"/>
      <c r="W29" s="305">
        <f>ROUND(AZ94, 2)</f>
        <v>0</v>
      </c>
      <c r="X29" s="306"/>
      <c r="Y29" s="306"/>
      <c r="Z29" s="306"/>
      <c r="AA29" s="306"/>
      <c r="AB29" s="306"/>
      <c r="AC29" s="306"/>
      <c r="AD29" s="306"/>
      <c r="AE29" s="306"/>
      <c r="AF29" s="42"/>
      <c r="AG29" s="42"/>
      <c r="AH29" s="42"/>
      <c r="AI29" s="42"/>
      <c r="AJ29" s="42"/>
      <c r="AK29" s="305">
        <f>ROUND(AV94, 2)</f>
        <v>0</v>
      </c>
      <c r="AL29" s="306"/>
      <c r="AM29" s="306"/>
      <c r="AN29" s="306"/>
      <c r="AO29" s="306"/>
      <c r="AP29" s="42"/>
      <c r="AQ29" s="42"/>
      <c r="AR29" s="43"/>
      <c r="BE29" s="295"/>
    </row>
    <row r="30" spans="1:71" s="3" customFormat="1" ht="14.45" customHeight="1">
      <c r="B30" s="41"/>
      <c r="C30" s="42"/>
      <c r="D30" s="42"/>
      <c r="E30" s="42"/>
      <c r="F30" s="30" t="s">
        <v>45</v>
      </c>
      <c r="G30" s="42"/>
      <c r="H30" s="42"/>
      <c r="I30" s="42"/>
      <c r="J30" s="42"/>
      <c r="K30" s="42"/>
      <c r="L30" s="307">
        <v>0.15</v>
      </c>
      <c r="M30" s="306"/>
      <c r="N30" s="306"/>
      <c r="O30" s="306"/>
      <c r="P30" s="306"/>
      <c r="Q30" s="42"/>
      <c r="R30" s="42"/>
      <c r="S30" s="42"/>
      <c r="T30" s="42"/>
      <c r="U30" s="42"/>
      <c r="V30" s="42"/>
      <c r="W30" s="305">
        <f>ROUND(BA94, 2)</f>
        <v>0</v>
      </c>
      <c r="X30" s="306"/>
      <c r="Y30" s="306"/>
      <c r="Z30" s="306"/>
      <c r="AA30" s="306"/>
      <c r="AB30" s="306"/>
      <c r="AC30" s="306"/>
      <c r="AD30" s="306"/>
      <c r="AE30" s="306"/>
      <c r="AF30" s="42"/>
      <c r="AG30" s="42"/>
      <c r="AH30" s="42"/>
      <c r="AI30" s="42"/>
      <c r="AJ30" s="42"/>
      <c r="AK30" s="305">
        <f>ROUND(AW94, 2)</f>
        <v>0</v>
      </c>
      <c r="AL30" s="306"/>
      <c r="AM30" s="306"/>
      <c r="AN30" s="306"/>
      <c r="AO30" s="306"/>
      <c r="AP30" s="42"/>
      <c r="AQ30" s="42"/>
      <c r="AR30" s="43"/>
      <c r="BE30" s="295"/>
    </row>
    <row r="31" spans="1:71" s="3" customFormat="1" ht="14.45" hidden="1" customHeight="1">
      <c r="B31" s="41"/>
      <c r="C31" s="42"/>
      <c r="D31" s="42"/>
      <c r="E31" s="42"/>
      <c r="F31" s="30" t="s">
        <v>46</v>
      </c>
      <c r="G31" s="42"/>
      <c r="H31" s="42"/>
      <c r="I31" s="42"/>
      <c r="J31" s="42"/>
      <c r="K31" s="42"/>
      <c r="L31" s="307">
        <v>0.21</v>
      </c>
      <c r="M31" s="306"/>
      <c r="N31" s="306"/>
      <c r="O31" s="306"/>
      <c r="P31" s="306"/>
      <c r="Q31" s="42"/>
      <c r="R31" s="42"/>
      <c r="S31" s="42"/>
      <c r="T31" s="42"/>
      <c r="U31" s="42"/>
      <c r="V31" s="42"/>
      <c r="W31" s="305">
        <f>ROUND(BB94, 2)</f>
        <v>0</v>
      </c>
      <c r="X31" s="306"/>
      <c r="Y31" s="306"/>
      <c r="Z31" s="306"/>
      <c r="AA31" s="306"/>
      <c r="AB31" s="306"/>
      <c r="AC31" s="306"/>
      <c r="AD31" s="306"/>
      <c r="AE31" s="306"/>
      <c r="AF31" s="42"/>
      <c r="AG31" s="42"/>
      <c r="AH31" s="42"/>
      <c r="AI31" s="42"/>
      <c r="AJ31" s="42"/>
      <c r="AK31" s="305">
        <v>0</v>
      </c>
      <c r="AL31" s="306"/>
      <c r="AM31" s="306"/>
      <c r="AN31" s="306"/>
      <c r="AO31" s="306"/>
      <c r="AP31" s="42"/>
      <c r="AQ31" s="42"/>
      <c r="AR31" s="43"/>
      <c r="BE31" s="295"/>
    </row>
    <row r="32" spans="1:71" s="3" customFormat="1" ht="14.45" hidden="1" customHeight="1">
      <c r="B32" s="41"/>
      <c r="C32" s="42"/>
      <c r="D32" s="42"/>
      <c r="E32" s="42"/>
      <c r="F32" s="30" t="s">
        <v>47</v>
      </c>
      <c r="G32" s="42"/>
      <c r="H32" s="42"/>
      <c r="I32" s="42"/>
      <c r="J32" s="42"/>
      <c r="K32" s="42"/>
      <c r="L32" s="307">
        <v>0.15</v>
      </c>
      <c r="M32" s="306"/>
      <c r="N32" s="306"/>
      <c r="O32" s="306"/>
      <c r="P32" s="306"/>
      <c r="Q32" s="42"/>
      <c r="R32" s="42"/>
      <c r="S32" s="42"/>
      <c r="T32" s="42"/>
      <c r="U32" s="42"/>
      <c r="V32" s="42"/>
      <c r="W32" s="305">
        <f>ROUND(BC94, 2)</f>
        <v>0</v>
      </c>
      <c r="X32" s="306"/>
      <c r="Y32" s="306"/>
      <c r="Z32" s="306"/>
      <c r="AA32" s="306"/>
      <c r="AB32" s="306"/>
      <c r="AC32" s="306"/>
      <c r="AD32" s="306"/>
      <c r="AE32" s="306"/>
      <c r="AF32" s="42"/>
      <c r="AG32" s="42"/>
      <c r="AH32" s="42"/>
      <c r="AI32" s="42"/>
      <c r="AJ32" s="42"/>
      <c r="AK32" s="305">
        <v>0</v>
      </c>
      <c r="AL32" s="306"/>
      <c r="AM32" s="306"/>
      <c r="AN32" s="306"/>
      <c r="AO32" s="306"/>
      <c r="AP32" s="42"/>
      <c r="AQ32" s="42"/>
      <c r="AR32" s="43"/>
      <c r="BE32" s="295"/>
    </row>
    <row r="33" spans="1:57" s="3" customFormat="1" ht="14.45" hidden="1" customHeight="1">
      <c r="B33" s="41"/>
      <c r="C33" s="42"/>
      <c r="D33" s="42"/>
      <c r="E33" s="42"/>
      <c r="F33" s="30" t="s">
        <v>48</v>
      </c>
      <c r="G33" s="42"/>
      <c r="H33" s="42"/>
      <c r="I33" s="42"/>
      <c r="J33" s="42"/>
      <c r="K33" s="42"/>
      <c r="L33" s="307">
        <v>0</v>
      </c>
      <c r="M33" s="306"/>
      <c r="N33" s="306"/>
      <c r="O33" s="306"/>
      <c r="P33" s="306"/>
      <c r="Q33" s="42"/>
      <c r="R33" s="42"/>
      <c r="S33" s="42"/>
      <c r="T33" s="42"/>
      <c r="U33" s="42"/>
      <c r="V33" s="42"/>
      <c r="W33" s="305">
        <f>ROUND(BD94, 2)</f>
        <v>0</v>
      </c>
      <c r="X33" s="306"/>
      <c r="Y33" s="306"/>
      <c r="Z33" s="306"/>
      <c r="AA33" s="306"/>
      <c r="AB33" s="306"/>
      <c r="AC33" s="306"/>
      <c r="AD33" s="306"/>
      <c r="AE33" s="306"/>
      <c r="AF33" s="42"/>
      <c r="AG33" s="42"/>
      <c r="AH33" s="42"/>
      <c r="AI33" s="42"/>
      <c r="AJ33" s="42"/>
      <c r="AK33" s="305">
        <v>0</v>
      </c>
      <c r="AL33" s="306"/>
      <c r="AM33" s="306"/>
      <c r="AN33" s="306"/>
      <c r="AO33" s="306"/>
      <c r="AP33" s="42"/>
      <c r="AQ33" s="42"/>
      <c r="AR33" s="43"/>
      <c r="BE33" s="295"/>
    </row>
    <row r="34" spans="1:57" s="2" customFormat="1" ht="6.95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0"/>
      <c r="BE34" s="294"/>
    </row>
    <row r="35" spans="1:57" s="2" customFormat="1" ht="25.9" customHeight="1">
      <c r="A35" s="35"/>
      <c r="B35" s="36"/>
      <c r="C35" s="44"/>
      <c r="D35" s="45" t="s">
        <v>49</v>
      </c>
      <c r="E35" s="46"/>
      <c r="F35" s="46"/>
      <c r="G35" s="46"/>
      <c r="H35" s="46"/>
      <c r="I35" s="46"/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7" t="s">
        <v>50</v>
      </c>
      <c r="U35" s="46"/>
      <c r="V35" s="46"/>
      <c r="W35" s="46"/>
      <c r="X35" s="311" t="s">
        <v>51</v>
      </c>
      <c r="Y35" s="309"/>
      <c r="Z35" s="309"/>
      <c r="AA35" s="309"/>
      <c r="AB35" s="309"/>
      <c r="AC35" s="46"/>
      <c r="AD35" s="46"/>
      <c r="AE35" s="46"/>
      <c r="AF35" s="46"/>
      <c r="AG35" s="46"/>
      <c r="AH35" s="46"/>
      <c r="AI35" s="46"/>
      <c r="AJ35" s="46"/>
      <c r="AK35" s="308">
        <f>SUM(AK26:AK33)</f>
        <v>0</v>
      </c>
      <c r="AL35" s="309"/>
      <c r="AM35" s="309"/>
      <c r="AN35" s="309"/>
      <c r="AO35" s="310"/>
      <c r="AP35" s="44"/>
      <c r="AQ35" s="44"/>
      <c r="AR35" s="40"/>
      <c r="BE35" s="35"/>
    </row>
    <row r="36" spans="1:57" s="2" customFormat="1" ht="6.95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0"/>
      <c r="BE36" s="35"/>
    </row>
    <row r="37" spans="1:57" s="2" customFormat="1" ht="14.45" customHeight="1">
      <c r="A37" s="35"/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40"/>
      <c r="BE37" s="35"/>
    </row>
    <row r="38" spans="1:57" s="1" customFormat="1" ht="14.45" customHeight="1">
      <c r="B38" s="22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1"/>
    </row>
    <row r="39" spans="1:57" s="1" customFormat="1" ht="14.45" customHeight="1">
      <c r="B39" s="22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1"/>
    </row>
    <row r="40" spans="1:57" s="1" customFormat="1" ht="14.45" customHeight="1">
      <c r="B40" s="22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1"/>
    </row>
    <row r="41" spans="1:57" s="1" customFormat="1" ht="14.45" customHeight="1">
      <c r="B41" s="22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1"/>
    </row>
    <row r="42" spans="1:57" s="1" customFormat="1" ht="14.45" customHeight="1">
      <c r="B42" s="22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1"/>
    </row>
    <row r="43" spans="1:57" s="1" customFormat="1" ht="14.45" customHeight="1">
      <c r="B43" s="22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1"/>
    </row>
    <row r="44" spans="1:57" s="1" customFormat="1" ht="14.45" customHeight="1">
      <c r="B44" s="22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1"/>
    </row>
    <row r="45" spans="1:57" s="1" customFormat="1" ht="14.45" customHeight="1">
      <c r="B45" s="22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1"/>
    </row>
    <row r="46" spans="1:57" s="1" customFormat="1" ht="14.45" customHeight="1">
      <c r="B46" s="22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1"/>
    </row>
    <row r="47" spans="1:57" s="1" customFormat="1" ht="14.45" customHeight="1">
      <c r="B47" s="22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1"/>
    </row>
    <row r="48" spans="1:57" s="1" customFormat="1" ht="14.45" customHeight="1">
      <c r="B48" s="22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1"/>
    </row>
    <row r="49" spans="1:57" s="2" customFormat="1" ht="14.45" customHeight="1">
      <c r="B49" s="48"/>
      <c r="C49" s="49"/>
      <c r="D49" s="50" t="s">
        <v>52</v>
      </c>
      <c r="E49" s="51"/>
      <c r="F49" s="51"/>
      <c r="G49" s="51"/>
      <c r="H49" s="51"/>
      <c r="I49" s="51"/>
      <c r="J49" s="51"/>
      <c r="K49" s="51"/>
      <c r="L49" s="51"/>
      <c r="M49" s="51"/>
      <c r="N49" s="51"/>
      <c r="O49" s="51"/>
      <c r="P49" s="51"/>
      <c r="Q49" s="51"/>
      <c r="R49" s="51"/>
      <c r="S49" s="51"/>
      <c r="T49" s="51"/>
      <c r="U49" s="51"/>
      <c r="V49" s="51"/>
      <c r="W49" s="51"/>
      <c r="X49" s="51"/>
      <c r="Y49" s="51"/>
      <c r="Z49" s="51"/>
      <c r="AA49" s="51"/>
      <c r="AB49" s="51"/>
      <c r="AC49" s="51"/>
      <c r="AD49" s="51"/>
      <c r="AE49" s="51"/>
      <c r="AF49" s="51"/>
      <c r="AG49" s="51"/>
      <c r="AH49" s="50" t="s">
        <v>53</v>
      </c>
      <c r="AI49" s="51"/>
      <c r="AJ49" s="51"/>
      <c r="AK49" s="51"/>
      <c r="AL49" s="51"/>
      <c r="AM49" s="51"/>
      <c r="AN49" s="51"/>
      <c r="AO49" s="51"/>
      <c r="AP49" s="49"/>
      <c r="AQ49" s="49"/>
      <c r="AR49" s="52"/>
    </row>
    <row r="50" spans="1:57" ht="11.25">
      <c r="B50" s="22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1"/>
    </row>
    <row r="51" spans="1:57" ht="11.25">
      <c r="B51" s="22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1"/>
    </row>
    <row r="52" spans="1:57" ht="11.25">
      <c r="B52" s="22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1"/>
    </row>
    <row r="53" spans="1:57" ht="11.25">
      <c r="B53" s="22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1"/>
    </row>
    <row r="54" spans="1:57" ht="11.25">
      <c r="B54" s="22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1"/>
    </row>
    <row r="55" spans="1:57" ht="11.25">
      <c r="B55" s="22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1"/>
    </row>
    <row r="56" spans="1:57" ht="11.25">
      <c r="B56" s="22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1"/>
    </row>
    <row r="57" spans="1:57" ht="11.25">
      <c r="B57" s="22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1"/>
    </row>
    <row r="58" spans="1:57" ht="11.25">
      <c r="B58" s="22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1"/>
    </row>
    <row r="59" spans="1:57" ht="11.25"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1"/>
    </row>
    <row r="60" spans="1:57" s="2" customFormat="1" ht="12.75">
      <c r="A60" s="35"/>
      <c r="B60" s="36"/>
      <c r="C60" s="37"/>
      <c r="D60" s="53" t="s">
        <v>54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53" t="s">
        <v>55</v>
      </c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53" t="s">
        <v>54</v>
      </c>
      <c r="AI60" s="39"/>
      <c r="AJ60" s="39"/>
      <c r="AK60" s="39"/>
      <c r="AL60" s="39"/>
      <c r="AM60" s="53" t="s">
        <v>55</v>
      </c>
      <c r="AN60" s="39"/>
      <c r="AO60" s="39"/>
      <c r="AP60" s="37"/>
      <c r="AQ60" s="37"/>
      <c r="AR60" s="40"/>
      <c r="BE60" s="35"/>
    </row>
    <row r="61" spans="1:57" ht="11.25">
      <c r="B61" s="22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1"/>
    </row>
    <row r="62" spans="1:57" ht="11.25">
      <c r="B62" s="22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1"/>
    </row>
    <row r="63" spans="1:57" ht="11.25">
      <c r="B63" s="22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1"/>
    </row>
    <row r="64" spans="1:57" s="2" customFormat="1" ht="12.75">
      <c r="A64" s="35"/>
      <c r="B64" s="36"/>
      <c r="C64" s="37"/>
      <c r="D64" s="50" t="s">
        <v>56</v>
      </c>
      <c r="E64" s="54"/>
      <c r="F64" s="54"/>
      <c r="G64" s="54"/>
      <c r="H64" s="54"/>
      <c r="I64" s="54"/>
      <c r="J64" s="54"/>
      <c r="K64" s="54"/>
      <c r="L64" s="54"/>
      <c r="M64" s="54"/>
      <c r="N64" s="54"/>
      <c r="O64" s="54"/>
      <c r="P64" s="54"/>
      <c r="Q64" s="54"/>
      <c r="R64" s="54"/>
      <c r="S64" s="54"/>
      <c r="T64" s="54"/>
      <c r="U64" s="54"/>
      <c r="V64" s="54"/>
      <c r="W64" s="54"/>
      <c r="X64" s="54"/>
      <c r="Y64" s="54"/>
      <c r="Z64" s="54"/>
      <c r="AA64" s="54"/>
      <c r="AB64" s="54"/>
      <c r="AC64" s="54"/>
      <c r="AD64" s="54"/>
      <c r="AE64" s="54"/>
      <c r="AF64" s="54"/>
      <c r="AG64" s="54"/>
      <c r="AH64" s="50" t="s">
        <v>57</v>
      </c>
      <c r="AI64" s="54"/>
      <c r="AJ64" s="54"/>
      <c r="AK64" s="54"/>
      <c r="AL64" s="54"/>
      <c r="AM64" s="54"/>
      <c r="AN64" s="54"/>
      <c r="AO64" s="54"/>
      <c r="AP64" s="37"/>
      <c r="AQ64" s="37"/>
      <c r="AR64" s="40"/>
      <c r="BE64" s="35"/>
    </row>
    <row r="65" spans="1:57" ht="11.25">
      <c r="B65" s="22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1"/>
    </row>
    <row r="66" spans="1:57" ht="11.25">
      <c r="B66" s="22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1"/>
    </row>
    <row r="67" spans="1:57" ht="11.25">
      <c r="B67" s="22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1"/>
    </row>
    <row r="68" spans="1:57" ht="11.25">
      <c r="B68" s="22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1"/>
    </row>
    <row r="69" spans="1:57" ht="11.25">
      <c r="B69" s="22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1"/>
    </row>
    <row r="70" spans="1:57" ht="11.25">
      <c r="B70" s="22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1"/>
    </row>
    <row r="71" spans="1:57" ht="11.25">
      <c r="B71" s="22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1"/>
    </row>
    <row r="72" spans="1:57" ht="11.25">
      <c r="B72" s="22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1"/>
    </row>
    <row r="73" spans="1:57" ht="11.25">
      <c r="B73" s="22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1"/>
    </row>
    <row r="74" spans="1:57" ht="11.25">
      <c r="B74" s="22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1"/>
    </row>
    <row r="75" spans="1:57" s="2" customFormat="1" ht="12.75">
      <c r="A75" s="35"/>
      <c r="B75" s="36"/>
      <c r="C75" s="37"/>
      <c r="D75" s="53" t="s">
        <v>54</v>
      </c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53" t="s">
        <v>55</v>
      </c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53" t="s">
        <v>54</v>
      </c>
      <c r="AI75" s="39"/>
      <c r="AJ75" s="39"/>
      <c r="AK75" s="39"/>
      <c r="AL75" s="39"/>
      <c r="AM75" s="53" t="s">
        <v>55</v>
      </c>
      <c r="AN75" s="39"/>
      <c r="AO75" s="39"/>
      <c r="AP75" s="37"/>
      <c r="AQ75" s="37"/>
      <c r="AR75" s="40"/>
      <c r="BE75" s="35"/>
    </row>
    <row r="76" spans="1:57" s="2" customFormat="1" ht="11.25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40"/>
      <c r="BE76" s="35"/>
    </row>
    <row r="77" spans="1:57" s="2" customFormat="1" ht="6.95" customHeight="1">
      <c r="A77" s="35"/>
      <c r="B77" s="55"/>
      <c r="C77" s="56"/>
      <c r="D77" s="56"/>
      <c r="E77" s="56"/>
      <c r="F77" s="56"/>
      <c r="G77" s="56"/>
      <c r="H77" s="56"/>
      <c r="I77" s="56"/>
      <c r="J77" s="56"/>
      <c r="K77" s="56"/>
      <c r="L77" s="56"/>
      <c r="M77" s="56"/>
      <c r="N77" s="56"/>
      <c r="O77" s="56"/>
      <c r="P77" s="56"/>
      <c r="Q77" s="56"/>
      <c r="R77" s="56"/>
      <c r="S77" s="56"/>
      <c r="T77" s="56"/>
      <c r="U77" s="56"/>
      <c r="V77" s="56"/>
      <c r="W77" s="56"/>
      <c r="X77" s="56"/>
      <c r="Y77" s="56"/>
      <c r="Z77" s="56"/>
      <c r="AA77" s="56"/>
      <c r="AB77" s="56"/>
      <c r="AC77" s="56"/>
      <c r="AD77" s="56"/>
      <c r="AE77" s="56"/>
      <c r="AF77" s="56"/>
      <c r="AG77" s="56"/>
      <c r="AH77" s="56"/>
      <c r="AI77" s="56"/>
      <c r="AJ77" s="56"/>
      <c r="AK77" s="56"/>
      <c r="AL77" s="56"/>
      <c r="AM77" s="56"/>
      <c r="AN77" s="56"/>
      <c r="AO77" s="56"/>
      <c r="AP77" s="56"/>
      <c r="AQ77" s="56"/>
      <c r="AR77" s="40"/>
      <c r="BE77" s="35"/>
    </row>
    <row r="81" spans="1:91" s="2" customFormat="1" ht="6.95" customHeight="1">
      <c r="A81" s="35"/>
      <c r="B81" s="57"/>
      <c r="C81" s="58"/>
      <c r="D81" s="58"/>
      <c r="E81" s="58"/>
      <c r="F81" s="58"/>
      <c r="G81" s="58"/>
      <c r="H81" s="58"/>
      <c r="I81" s="58"/>
      <c r="J81" s="58"/>
      <c r="K81" s="58"/>
      <c r="L81" s="58"/>
      <c r="M81" s="58"/>
      <c r="N81" s="58"/>
      <c r="O81" s="58"/>
      <c r="P81" s="58"/>
      <c r="Q81" s="58"/>
      <c r="R81" s="58"/>
      <c r="S81" s="58"/>
      <c r="T81" s="58"/>
      <c r="U81" s="58"/>
      <c r="V81" s="58"/>
      <c r="W81" s="58"/>
      <c r="X81" s="58"/>
      <c r="Y81" s="58"/>
      <c r="Z81" s="58"/>
      <c r="AA81" s="58"/>
      <c r="AB81" s="58"/>
      <c r="AC81" s="58"/>
      <c r="AD81" s="58"/>
      <c r="AE81" s="58"/>
      <c r="AF81" s="58"/>
      <c r="AG81" s="58"/>
      <c r="AH81" s="58"/>
      <c r="AI81" s="58"/>
      <c r="AJ81" s="58"/>
      <c r="AK81" s="58"/>
      <c r="AL81" s="58"/>
      <c r="AM81" s="58"/>
      <c r="AN81" s="58"/>
      <c r="AO81" s="58"/>
      <c r="AP81" s="58"/>
      <c r="AQ81" s="58"/>
      <c r="AR81" s="40"/>
      <c r="BE81" s="35"/>
    </row>
    <row r="82" spans="1:91" s="2" customFormat="1" ht="24.95" customHeight="1">
      <c r="A82" s="35"/>
      <c r="B82" s="36"/>
      <c r="C82" s="24" t="s">
        <v>58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40"/>
      <c r="BE82" s="35"/>
    </row>
    <row r="83" spans="1:91" s="2" customFormat="1" ht="6.95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40"/>
      <c r="BE83" s="35"/>
    </row>
    <row r="84" spans="1:91" s="4" customFormat="1" ht="12" customHeight="1">
      <c r="B84" s="59"/>
      <c r="C84" s="30" t="s">
        <v>13</v>
      </c>
      <c r="D84" s="60"/>
      <c r="E84" s="60"/>
      <c r="F84" s="60"/>
      <c r="G84" s="60"/>
      <c r="H84" s="60"/>
      <c r="I84" s="60"/>
      <c r="J84" s="60"/>
      <c r="K84" s="60"/>
      <c r="L84" s="60" t="str">
        <f>K5</f>
        <v>M20/050_2022</v>
      </c>
      <c r="M84" s="60"/>
      <c r="N84" s="60"/>
      <c r="O84" s="60"/>
      <c r="P84" s="60"/>
      <c r="Q84" s="60"/>
      <c r="R84" s="60"/>
      <c r="S84" s="60"/>
      <c r="T84" s="60"/>
      <c r="U84" s="60"/>
      <c r="V84" s="60"/>
      <c r="W84" s="60"/>
      <c r="X84" s="60"/>
      <c r="Y84" s="60"/>
      <c r="Z84" s="60"/>
      <c r="AA84" s="60"/>
      <c r="AB84" s="60"/>
      <c r="AC84" s="60"/>
      <c r="AD84" s="60"/>
      <c r="AE84" s="60"/>
      <c r="AF84" s="60"/>
      <c r="AG84" s="60"/>
      <c r="AH84" s="60"/>
      <c r="AI84" s="60"/>
      <c r="AJ84" s="60"/>
      <c r="AK84" s="60"/>
      <c r="AL84" s="60"/>
      <c r="AM84" s="60"/>
      <c r="AN84" s="60"/>
      <c r="AO84" s="60"/>
      <c r="AP84" s="60"/>
      <c r="AQ84" s="60"/>
      <c r="AR84" s="61"/>
    </row>
    <row r="85" spans="1:91" s="5" customFormat="1" ht="36.950000000000003" customHeight="1">
      <c r="B85" s="62"/>
      <c r="C85" s="63" t="s">
        <v>16</v>
      </c>
      <c r="D85" s="64"/>
      <c r="E85" s="64"/>
      <c r="F85" s="64"/>
      <c r="G85" s="64"/>
      <c r="H85" s="64"/>
      <c r="I85" s="64"/>
      <c r="J85" s="64"/>
      <c r="K85" s="64"/>
      <c r="L85" s="268" t="str">
        <f>K6</f>
        <v>VD Josefův Důl, oprava a rekonstrukce venkovní kanalizace a objektů dozorství - opravná část</v>
      </c>
      <c r="M85" s="269"/>
      <c r="N85" s="269"/>
      <c r="O85" s="269"/>
      <c r="P85" s="269"/>
      <c r="Q85" s="269"/>
      <c r="R85" s="269"/>
      <c r="S85" s="269"/>
      <c r="T85" s="269"/>
      <c r="U85" s="269"/>
      <c r="V85" s="269"/>
      <c r="W85" s="269"/>
      <c r="X85" s="269"/>
      <c r="Y85" s="269"/>
      <c r="Z85" s="269"/>
      <c r="AA85" s="269"/>
      <c r="AB85" s="269"/>
      <c r="AC85" s="269"/>
      <c r="AD85" s="269"/>
      <c r="AE85" s="269"/>
      <c r="AF85" s="269"/>
      <c r="AG85" s="269"/>
      <c r="AH85" s="269"/>
      <c r="AI85" s="269"/>
      <c r="AJ85" s="269"/>
      <c r="AK85" s="269"/>
      <c r="AL85" s="269"/>
      <c r="AM85" s="269"/>
      <c r="AN85" s="269"/>
      <c r="AO85" s="269"/>
      <c r="AP85" s="64"/>
      <c r="AQ85" s="64"/>
      <c r="AR85" s="65"/>
    </row>
    <row r="86" spans="1:91" s="2" customFormat="1" ht="6.95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40"/>
      <c r="BE86" s="35"/>
    </row>
    <row r="87" spans="1:91" s="2" customFormat="1" ht="12" customHeight="1">
      <c r="A87" s="35"/>
      <c r="B87" s="36"/>
      <c r="C87" s="30" t="s">
        <v>20</v>
      </c>
      <c r="D87" s="37"/>
      <c r="E87" s="37"/>
      <c r="F87" s="37"/>
      <c r="G87" s="37"/>
      <c r="H87" s="37"/>
      <c r="I87" s="37"/>
      <c r="J87" s="37"/>
      <c r="K87" s="37"/>
      <c r="L87" s="66" t="str">
        <f>IF(K8="","",K8)</f>
        <v>VD Josefův Důl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30" t="s">
        <v>22</v>
      </c>
      <c r="AJ87" s="37"/>
      <c r="AK87" s="37"/>
      <c r="AL87" s="37"/>
      <c r="AM87" s="270" t="str">
        <f>IF(AN8= "","",AN8)</f>
        <v>22. 4. 2021</v>
      </c>
      <c r="AN87" s="270"/>
      <c r="AO87" s="37"/>
      <c r="AP87" s="37"/>
      <c r="AQ87" s="37"/>
      <c r="AR87" s="40"/>
      <c r="BE87" s="35"/>
    </row>
    <row r="88" spans="1:91" s="2" customFormat="1" ht="6.95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40"/>
      <c r="BE88" s="35"/>
    </row>
    <row r="89" spans="1:91" s="2" customFormat="1" ht="15.2" customHeight="1">
      <c r="A89" s="35"/>
      <c r="B89" s="36"/>
      <c r="C89" s="30" t="s">
        <v>24</v>
      </c>
      <c r="D89" s="37"/>
      <c r="E89" s="37"/>
      <c r="F89" s="37"/>
      <c r="G89" s="37"/>
      <c r="H89" s="37"/>
      <c r="I89" s="37"/>
      <c r="J89" s="37"/>
      <c r="K89" s="37"/>
      <c r="L89" s="60" t="str">
        <f>IF(E11= "","",E11)</f>
        <v>Povodí Labe, státní podnik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30" t="s">
        <v>30</v>
      </c>
      <c r="AJ89" s="37"/>
      <c r="AK89" s="37"/>
      <c r="AL89" s="37"/>
      <c r="AM89" s="277" t="str">
        <f>IF(E17="","",E17)</f>
        <v>Multiaqua s.r.o.</v>
      </c>
      <c r="AN89" s="278"/>
      <c r="AO89" s="278"/>
      <c r="AP89" s="278"/>
      <c r="AQ89" s="37"/>
      <c r="AR89" s="40"/>
      <c r="AS89" s="271" t="s">
        <v>59</v>
      </c>
      <c r="AT89" s="272"/>
      <c r="AU89" s="68"/>
      <c r="AV89" s="68"/>
      <c r="AW89" s="68"/>
      <c r="AX89" s="68"/>
      <c r="AY89" s="68"/>
      <c r="AZ89" s="68"/>
      <c r="BA89" s="68"/>
      <c r="BB89" s="68"/>
      <c r="BC89" s="68"/>
      <c r="BD89" s="69"/>
      <c r="BE89" s="35"/>
    </row>
    <row r="90" spans="1:91" s="2" customFormat="1" ht="15.2" customHeight="1">
      <c r="A90" s="35"/>
      <c r="B90" s="36"/>
      <c r="C90" s="30" t="s">
        <v>28</v>
      </c>
      <c r="D90" s="37"/>
      <c r="E90" s="37"/>
      <c r="F90" s="37"/>
      <c r="G90" s="37"/>
      <c r="H90" s="37"/>
      <c r="I90" s="37"/>
      <c r="J90" s="37"/>
      <c r="K90" s="37"/>
      <c r="L90" s="60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30" t="s">
        <v>35</v>
      </c>
      <c r="AJ90" s="37"/>
      <c r="AK90" s="37"/>
      <c r="AL90" s="37"/>
      <c r="AM90" s="277" t="str">
        <f>IF(E20="","",E20)</f>
        <v>Pavel Romášek</v>
      </c>
      <c r="AN90" s="278"/>
      <c r="AO90" s="278"/>
      <c r="AP90" s="278"/>
      <c r="AQ90" s="37"/>
      <c r="AR90" s="40"/>
      <c r="AS90" s="273"/>
      <c r="AT90" s="274"/>
      <c r="AU90" s="70"/>
      <c r="AV90" s="70"/>
      <c r="AW90" s="70"/>
      <c r="AX90" s="70"/>
      <c r="AY90" s="70"/>
      <c r="AZ90" s="70"/>
      <c r="BA90" s="70"/>
      <c r="BB90" s="70"/>
      <c r="BC90" s="70"/>
      <c r="BD90" s="71"/>
      <c r="BE90" s="35"/>
    </row>
    <row r="91" spans="1:91" s="2" customFormat="1" ht="10.9" customHeight="1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40"/>
      <c r="AS91" s="275"/>
      <c r="AT91" s="276"/>
      <c r="AU91" s="72"/>
      <c r="AV91" s="72"/>
      <c r="AW91" s="72"/>
      <c r="AX91" s="72"/>
      <c r="AY91" s="72"/>
      <c r="AZ91" s="72"/>
      <c r="BA91" s="72"/>
      <c r="BB91" s="72"/>
      <c r="BC91" s="72"/>
      <c r="BD91" s="73"/>
      <c r="BE91" s="35"/>
    </row>
    <row r="92" spans="1:91" s="2" customFormat="1" ht="29.25" customHeight="1">
      <c r="A92" s="35"/>
      <c r="B92" s="36"/>
      <c r="C92" s="279" t="s">
        <v>60</v>
      </c>
      <c r="D92" s="280"/>
      <c r="E92" s="280"/>
      <c r="F92" s="280"/>
      <c r="G92" s="280"/>
      <c r="H92" s="74"/>
      <c r="I92" s="282" t="s">
        <v>61</v>
      </c>
      <c r="J92" s="280"/>
      <c r="K92" s="280"/>
      <c r="L92" s="280"/>
      <c r="M92" s="280"/>
      <c r="N92" s="280"/>
      <c r="O92" s="280"/>
      <c r="P92" s="280"/>
      <c r="Q92" s="280"/>
      <c r="R92" s="280"/>
      <c r="S92" s="280"/>
      <c r="T92" s="280"/>
      <c r="U92" s="280"/>
      <c r="V92" s="280"/>
      <c r="W92" s="280"/>
      <c r="X92" s="280"/>
      <c r="Y92" s="280"/>
      <c r="Z92" s="280"/>
      <c r="AA92" s="280"/>
      <c r="AB92" s="280"/>
      <c r="AC92" s="280"/>
      <c r="AD92" s="280"/>
      <c r="AE92" s="280"/>
      <c r="AF92" s="280"/>
      <c r="AG92" s="281" t="s">
        <v>62</v>
      </c>
      <c r="AH92" s="280"/>
      <c r="AI92" s="280"/>
      <c r="AJ92" s="280"/>
      <c r="AK92" s="280"/>
      <c r="AL92" s="280"/>
      <c r="AM92" s="280"/>
      <c r="AN92" s="282" t="s">
        <v>63</v>
      </c>
      <c r="AO92" s="280"/>
      <c r="AP92" s="283"/>
      <c r="AQ92" s="75" t="s">
        <v>64</v>
      </c>
      <c r="AR92" s="40"/>
      <c r="AS92" s="76" t="s">
        <v>65</v>
      </c>
      <c r="AT92" s="77" t="s">
        <v>66</v>
      </c>
      <c r="AU92" s="77" t="s">
        <v>67</v>
      </c>
      <c r="AV92" s="77" t="s">
        <v>68</v>
      </c>
      <c r="AW92" s="77" t="s">
        <v>69</v>
      </c>
      <c r="AX92" s="77" t="s">
        <v>70</v>
      </c>
      <c r="AY92" s="77" t="s">
        <v>71</v>
      </c>
      <c r="AZ92" s="77" t="s">
        <v>72</v>
      </c>
      <c r="BA92" s="77" t="s">
        <v>73</v>
      </c>
      <c r="BB92" s="77" t="s">
        <v>74</v>
      </c>
      <c r="BC92" s="77" t="s">
        <v>75</v>
      </c>
      <c r="BD92" s="78" t="s">
        <v>76</v>
      </c>
      <c r="BE92" s="35"/>
    </row>
    <row r="93" spans="1:91" s="2" customFormat="1" ht="10.9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40"/>
      <c r="AS93" s="79"/>
      <c r="AT93" s="80"/>
      <c r="AU93" s="80"/>
      <c r="AV93" s="80"/>
      <c r="AW93" s="80"/>
      <c r="AX93" s="80"/>
      <c r="AY93" s="80"/>
      <c r="AZ93" s="80"/>
      <c r="BA93" s="80"/>
      <c r="BB93" s="80"/>
      <c r="BC93" s="80"/>
      <c r="BD93" s="81"/>
      <c r="BE93" s="35"/>
    </row>
    <row r="94" spans="1:91" s="6" customFormat="1" ht="32.450000000000003" customHeight="1">
      <c r="B94" s="82"/>
      <c r="C94" s="83" t="s">
        <v>77</v>
      </c>
      <c r="D94" s="84"/>
      <c r="E94" s="84"/>
      <c r="F94" s="84"/>
      <c r="G94" s="84"/>
      <c r="H94" s="84"/>
      <c r="I94" s="84"/>
      <c r="J94" s="84"/>
      <c r="K94" s="84"/>
      <c r="L94" s="84"/>
      <c r="M94" s="84"/>
      <c r="N94" s="84"/>
      <c r="O94" s="84"/>
      <c r="P94" s="84"/>
      <c r="Q94" s="84"/>
      <c r="R94" s="84"/>
      <c r="S94" s="84"/>
      <c r="T94" s="84"/>
      <c r="U94" s="84"/>
      <c r="V94" s="84"/>
      <c r="W94" s="84"/>
      <c r="X94" s="84"/>
      <c r="Y94" s="84"/>
      <c r="Z94" s="84"/>
      <c r="AA94" s="84"/>
      <c r="AB94" s="84"/>
      <c r="AC94" s="84"/>
      <c r="AD94" s="84"/>
      <c r="AE94" s="84"/>
      <c r="AF94" s="84"/>
      <c r="AG94" s="291">
        <f>ROUND(AG95+AG102,2)</f>
        <v>0</v>
      </c>
      <c r="AH94" s="291"/>
      <c r="AI94" s="291"/>
      <c r="AJ94" s="291"/>
      <c r="AK94" s="291"/>
      <c r="AL94" s="291"/>
      <c r="AM94" s="291"/>
      <c r="AN94" s="292">
        <f t="shared" ref="AN94:AN102" si="0">SUM(AG94,AT94)</f>
        <v>0</v>
      </c>
      <c r="AO94" s="292"/>
      <c r="AP94" s="292"/>
      <c r="AQ94" s="86" t="s">
        <v>1</v>
      </c>
      <c r="AR94" s="87"/>
      <c r="AS94" s="88">
        <f>ROUND(AS95+AS102,2)</f>
        <v>0</v>
      </c>
      <c r="AT94" s="89">
        <f t="shared" ref="AT94:AT102" si="1">ROUND(SUM(AV94:AW94),2)</f>
        <v>0</v>
      </c>
      <c r="AU94" s="90">
        <f>ROUND(AU95+AU102,5)</f>
        <v>0</v>
      </c>
      <c r="AV94" s="89">
        <f>ROUND(AZ94*L29,2)</f>
        <v>0</v>
      </c>
      <c r="AW94" s="89">
        <f>ROUND(BA94*L30,2)</f>
        <v>0</v>
      </c>
      <c r="AX94" s="89">
        <f>ROUND(BB94*L29,2)</f>
        <v>0</v>
      </c>
      <c r="AY94" s="89">
        <f>ROUND(BC94*L30,2)</f>
        <v>0</v>
      </c>
      <c r="AZ94" s="89">
        <f>ROUND(AZ95+AZ102,2)</f>
        <v>0</v>
      </c>
      <c r="BA94" s="89">
        <f>ROUND(BA95+BA102,2)</f>
        <v>0</v>
      </c>
      <c r="BB94" s="89">
        <f>ROUND(BB95+BB102,2)</f>
        <v>0</v>
      </c>
      <c r="BC94" s="89">
        <f>ROUND(BC95+BC102,2)</f>
        <v>0</v>
      </c>
      <c r="BD94" s="91">
        <f>ROUND(BD95+BD102,2)</f>
        <v>0</v>
      </c>
      <c r="BS94" s="92" t="s">
        <v>78</v>
      </c>
      <c r="BT94" s="92" t="s">
        <v>79</v>
      </c>
      <c r="BU94" s="93" t="s">
        <v>80</v>
      </c>
      <c r="BV94" s="92" t="s">
        <v>81</v>
      </c>
      <c r="BW94" s="92" t="s">
        <v>5</v>
      </c>
      <c r="BX94" s="92" t="s">
        <v>82</v>
      </c>
      <c r="CL94" s="92" t="s">
        <v>1</v>
      </c>
    </row>
    <row r="95" spans="1:91" s="7" customFormat="1" ht="16.5" customHeight="1">
      <c r="B95" s="94"/>
      <c r="C95" s="95"/>
      <c r="D95" s="287" t="s">
        <v>83</v>
      </c>
      <c r="E95" s="287"/>
      <c r="F95" s="287"/>
      <c r="G95" s="287"/>
      <c r="H95" s="287"/>
      <c r="I95" s="96"/>
      <c r="J95" s="287" t="s">
        <v>84</v>
      </c>
      <c r="K95" s="287"/>
      <c r="L95" s="287"/>
      <c r="M95" s="287"/>
      <c r="N95" s="287"/>
      <c r="O95" s="287"/>
      <c r="P95" s="287"/>
      <c r="Q95" s="287"/>
      <c r="R95" s="287"/>
      <c r="S95" s="287"/>
      <c r="T95" s="287"/>
      <c r="U95" s="287"/>
      <c r="V95" s="287"/>
      <c r="W95" s="287"/>
      <c r="X95" s="287"/>
      <c r="Y95" s="287"/>
      <c r="Z95" s="287"/>
      <c r="AA95" s="287"/>
      <c r="AB95" s="287"/>
      <c r="AC95" s="287"/>
      <c r="AD95" s="287"/>
      <c r="AE95" s="287"/>
      <c r="AF95" s="287"/>
      <c r="AG95" s="284">
        <f>ROUND(SUM(AG96:AG101),2)</f>
        <v>0</v>
      </c>
      <c r="AH95" s="285"/>
      <c r="AI95" s="285"/>
      <c r="AJ95" s="285"/>
      <c r="AK95" s="285"/>
      <c r="AL95" s="285"/>
      <c r="AM95" s="285"/>
      <c r="AN95" s="286">
        <f t="shared" si="0"/>
        <v>0</v>
      </c>
      <c r="AO95" s="285"/>
      <c r="AP95" s="285"/>
      <c r="AQ95" s="97" t="s">
        <v>85</v>
      </c>
      <c r="AR95" s="98"/>
      <c r="AS95" s="99">
        <f>ROUND(SUM(AS96:AS101),2)</f>
        <v>0</v>
      </c>
      <c r="AT95" s="100">
        <f t="shared" si="1"/>
        <v>0</v>
      </c>
      <c r="AU95" s="101">
        <f>ROUND(SUM(AU96:AU101),5)</f>
        <v>0</v>
      </c>
      <c r="AV95" s="100">
        <f>ROUND(AZ95*L29,2)</f>
        <v>0</v>
      </c>
      <c r="AW95" s="100">
        <f>ROUND(BA95*L30,2)</f>
        <v>0</v>
      </c>
      <c r="AX95" s="100">
        <f>ROUND(BB95*L29,2)</f>
        <v>0</v>
      </c>
      <c r="AY95" s="100">
        <f>ROUND(BC95*L30,2)</f>
        <v>0</v>
      </c>
      <c r="AZ95" s="100">
        <f>ROUND(SUM(AZ96:AZ101),2)</f>
        <v>0</v>
      </c>
      <c r="BA95" s="100">
        <f>ROUND(SUM(BA96:BA101),2)</f>
        <v>0</v>
      </c>
      <c r="BB95" s="100">
        <f>ROUND(SUM(BB96:BB101),2)</f>
        <v>0</v>
      </c>
      <c r="BC95" s="100">
        <f>ROUND(SUM(BC96:BC101),2)</f>
        <v>0</v>
      </c>
      <c r="BD95" s="102">
        <f>ROUND(SUM(BD96:BD101),2)</f>
        <v>0</v>
      </c>
      <c r="BS95" s="103" t="s">
        <v>78</v>
      </c>
      <c r="BT95" s="103" t="s">
        <v>86</v>
      </c>
      <c r="BU95" s="103" t="s">
        <v>80</v>
      </c>
      <c r="BV95" s="103" t="s">
        <v>81</v>
      </c>
      <c r="BW95" s="103" t="s">
        <v>87</v>
      </c>
      <c r="BX95" s="103" t="s">
        <v>5</v>
      </c>
      <c r="CL95" s="103" t="s">
        <v>1</v>
      </c>
      <c r="CM95" s="103" t="s">
        <v>88</v>
      </c>
    </row>
    <row r="96" spans="1:91" s="4" customFormat="1" ht="16.5" customHeight="1">
      <c r="A96" s="104" t="s">
        <v>89</v>
      </c>
      <c r="B96" s="59"/>
      <c r="C96" s="105"/>
      <c r="D96" s="105"/>
      <c r="E96" s="290" t="s">
        <v>90</v>
      </c>
      <c r="F96" s="290"/>
      <c r="G96" s="290"/>
      <c r="H96" s="290"/>
      <c r="I96" s="290"/>
      <c r="J96" s="105"/>
      <c r="K96" s="290" t="s">
        <v>91</v>
      </c>
      <c r="L96" s="290"/>
      <c r="M96" s="290"/>
      <c r="N96" s="290"/>
      <c r="O96" s="290"/>
      <c r="P96" s="290"/>
      <c r="Q96" s="290"/>
      <c r="R96" s="290"/>
      <c r="S96" s="290"/>
      <c r="T96" s="290"/>
      <c r="U96" s="290"/>
      <c r="V96" s="290"/>
      <c r="W96" s="290"/>
      <c r="X96" s="290"/>
      <c r="Y96" s="290"/>
      <c r="Z96" s="290"/>
      <c r="AA96" s="290"/>
      <c r="AB96" s="290"/>
      <c r="AC96" s="290"/>
      <c r="AD96" s="290"/>
      <c r="AE96" s="290"/>
      <c r="AF96" s="290"/>
      <c r="AG96" s="288">
        <f>'SO 01 - Oprava žlabu'!J32</f>
        <v>0</v>
      </c>
      <c r="AH96" s="289"/>
      <c r="AI96" s="289"/>
      <c r="AJ96" s="289"/>
      <c r="AK96" s="289"/>
      <c r="AL96" s="289"/>
      <c r="AM96" s="289"/>
      <c r="AN96" s="288">
        <f t="shared" si="0"/>
        <v>0</v>
      </c>
      <c r="AO96" s="289"/>
      <c r="AP96" s="289"/>
      <c r="AQ96" s="106" t="s">
        <v>92</v>
      </c>
      <c r="AR96" s="61"/>
      <c r="AS96" s="107">
        <v>0</v>
      </c>
      <c r="AT96" s="108">
        <f t="shared" si="1"/>
        <v>0</v>
      </c>
      <c r="AU96" s="109">
        <f>'SO 01 - Oprava žlabu'!P129</f>
        <v>0</v>
      </c>
      <c r="AV96" s="108">
        <f>'SO 01 - Oprava žlabu'!J35</f>
        <v>0</v>
      </c>
      <c r="AW96" s="108">
        <f>'SO 01 - Oprava žlabu'!J36</f>
        <v>0</v>
      </c>
      <c r="AX96" s="108">
        <f>'SO 01 - Oprava žlabu'!J37</f>
        <v>0</v>
      </c>
      <c r="AY96" s="108">
        <f>'SO 01 - Oprava žlabu'!J38</f>
        <v>0</v>
      </c>
      <c r="AZ96" s="108">
        <f>'SO 01 - Oprava žlabu'!F35</f>
        <v>0</v>
      </c>
      <c r="BA96" s="108">
        <f>'SO 01 - Oprava žlabu'!F36</f>
        <v>0</v>
      </c>
      <c r="BB96" s="108">
        <f>'SO 01 - Oprava žlabu'!F37</f>
        <v>0</v>
      </c>
      <c r="BC96" s="108">
        <f>'SO 01 - Oprava žlabu'!F38</f>
        <v>0</v>
      </c>
      <c r="BD96" s="110">
        <f>'SO 01 - Oprava žlabu'!F39</f>
        <v>0</v>
      </c>
      <c r="BT96" s="111" t="s">
        <v>88</v>
      </c>
      <c r="BV96" s="111" t="s">
        <v>81</v>
      </c>
      <c r="BW96" s="111" t="s">
        <v>93</v>
      </c>
      <c r="BX96" s="111" t="s">
        <v>87</v>
      </c>
      <c r="CL96" s="111" t="s">
        <v>1</v>
      </c>
    </row>
    <row r="97" spans="1:91" s="4" customFormat="1" ht="16.5" customHeight="1">
      <c r="A97" s="104" t="s">
        <v>89</v>
      </c>
      <c r="B97" s="59"/>
      <c r="C97" s="105"/>
      <c r="D97" s="105"/>
      <c r="E97" s="290" t="s">
        <v>94</v>
      </c>
      <c r="F97" s="290"/>
      <c r="G97" s="290"/>
      <c r="H97" s="290"/>
      <c r="I97" s="290"/>
      <c r="J97" s="105"/>
      <c r="K97" s="290" t="s">
        <v>95</v>
      </c>
      <c r="L97" s="290"/>
      <c r="M97" s="290"/>
      <c r="N97" s="290"/>
      <c r="O97" s="290"/>
      <c r="P97" s="290"/>
      <c r="Q97" s="290"/>
      <c r="R97" s="290"/>
      <c r="S97" s="290"/>
      <c r="T97" s="290"/>
      <c r="U97" s="290"/>
      <c r="V97" s="290"/>
      <c r="W97" s="290"/>
      <c r="X97" s="290"/>
      <c r="Y97" s="290"/>
      <c r="Z97" s="290"/>
      <c r="AA97" s="290"/>
      <c r="AB97" s="290"/>
      <c r="AC97" s="290"/>
      <c r="AD97" s="290"/>
      <c r="AE97" s="290"/>
      <c r="AF97" s="290"/>
      <c r="AG97" s="288">
        <f>'SO 02 - Oprava vozovky'!J32</f>
        <v>0</v>
      </c>
      <c r="AH97" s="289"/>
      <c r="AI97" s="289"/>
      <c r="AJ97" s="289"/>
      <c r="AK97" s="289"/>
      <c r="AL97" s="289"/>
      <c r="AM97" s="289"/>
      <c r="AN97" s="288">
        <f t="shared" si="0"/>
        <v>0</v>
      </c>
      <c r="AO97" s="289"/>
      <c r="AP97" s="289"/>
      <c r="AQ97" s="106" t="s">
        <v>92</v>
      </c>
      <c r="AR97" s="61"/>
      <c r="AS97" s="107">
        <v>0</v>
      </c>
      <c r="AT97" s="108">
        <f t="shared" si="1"/>
        <v>0</v>
      </c>
      <c r="AU97" s="109">
        <f>'SO 02 - Oprava vozovky'!P128</f>
        <v>0</v>
      </c>
      <c r="AV97" s="108">
        <f>'SO 02 - Oprava vozovky'!J35</f>
        <v>0</v>
      </c>
      <c r="AW97" s="108">
        <f>'SO 02 - Oprava vozovky'!J36</f>
        <v>0</v>
      </c>
      <c r="AX97" s="108">
        <f>'SO 02 - Oprava vozovky'!J37</f>
        <v>0</v>
      </c>
      <c r="AY97" s="108">
        <f>'SO 02 - Oprava vozovky'!J38</f>
        <v>0</v>
      </c>
      <c r="AZ97" s="108">
        <f>'SO 02 - Oprava vozovky'!F35</f>
        <v>0</v>
      </c>
      <c r="BA97" s="108">
        <f>'SO 02 - Oprava vozovky'!F36</f>
        <v>0</v>
      </c>
      <c r="BB97" s="108">
        <f>'SO 02 - Oprava vozovky'!F37</f>
        <v>0</v>
      </c>
      <c r="BC97" s="108">
        <f>'SO 02 - Oprava vozovky'!F38</f>
        <v>0</v>
      </c>
      <c r="BD97" s="110">
        <f>'SO 02 - Oprava vozovky'!F39</f>
        <v>0</v>
      </c>
      <c r="BT97" s="111" t="s">
        <v>88</v>
      </c>
      <c r="BV97" s="111" t="s">
        <v>81</v>
      </c>
      <c r="BW97" s="111" t="s">
        <v>96</v>
      </c>
      <c r="BX97" s="111" t="s">
        <v>87</v>
      </c>
      <c r="CL97" s="111" t="s">
        <v>1</v>
      </c>
    </row>
    <row r="98" spans="1:91" s="4" customFormat="1" ht="16.5" customHeight="1">
      <c r="A98" s="104" t="s">
        <v>89</v>
      </c>
      <c r="B98" s="59"/>
      <c r="C98" s="105"/>
      <c r="D98" s="105"/>
      <c r="E98" s="290" t="s">
        <v>97</v>
      </c>
      <c r="F98" s="290"/>
      <c r="G98" s="290"/>
      <c r="H98" s="290"/>
      <c r="I98" s="290"/>
      <c r="J98" s="105"/>
      <c r="K98" s="290" t="s">
        <v>98</v>
      </c>
      <c r="L98" s="290"/>
      <c r="M98" s="290"/>
      <c r="N98" s="290"/>
      <c r="O98" s="290"/>
      <c r="P98" s="290"/>
      <c r="Q98" s="290"/>
      <c r="R98" s="290"/>
      <c r="S98" s="290"/>
      <c r="T98" s="290"/>
      <c r="U98" s="290"/>
      <c r="V98" s="290"/>
      <c r="W98" s="290"/>
      <c r="X98" s="290"/>
      <c r="Y98" s="290"/>
      <c r="Z98" s="290"/>
      <c r="AA98" s="290"/>
      <c r="AB98" s="290"/>
      <c r="AC98" s="290"/>
      <c r="AD98" s="290"/>
      <c r="AE98" s="290"/>
      <c r="AF98" s="290"/>
      <c r="AG98" s="288">
        <f>'SO 03 - Oprava zpevněných...'!J32</f>
        <v>0</v>
      </c>
      <c r="AH98" s="289"/>
      <c r="AI98" s="289"/>
      <c r="AJ98" s="289"/>
      <c r="AK98" s="289"/>
      <c r="AL98" s="289"/>
      <c r="AM98" s="289"/>
      <c r="AN98" s="288">
        <f t="shared" si="0"/>
        <v>0</v>
      </c>
      <c r="AO98" s="289"/>
      <c r="AP98" s="289"/>
      <c r="AQ98" s="106" t="s">
        <v>92</v>
      </c>
      <c r="AR98" s="61"/>
      <c r="AS98" s="107">
        <v>0</v>
      </c>
      <c r="AT98" s="108">
        <f t="shared" si="1"/>
        <v>0</v>
      </c>
      <c r="AU98" s="109">
        <f>'SO 03 - Oprava zpevněných...'!P134</f>
        <v>0</v>
      </c>
      <c r="AV98" s="108">
        <f>'SO 03 - Oprava zpevněných...'!J35</f>
        <v>0</v>
      </c>
      <c r="AW98" s="108">
        <f>'SO 03 - Oprava zpevněných...'!J36</f>
        <v>0</v>
      </c>
      <c r="AX98" s="108">
        <f>'SO 03 - Oprava zpevněných...'!J37</f>
        <v>0</v>
      </c>
      <c r="AY98" s="108">
        <f>'SO 03 - Oprava zpevněných...'!J38</f>
        <v>0</v>
      </c>
      <c r="AZ98" s="108">
        <f>'SO 03 - Oprava zpevněných...'!F35</f>
        <v>0</v>
      </c>
      <c r="BA98" s="108">
        <f>'SO 03 - Oprava zpevněných...'!F36</f>
        <v>0</v>
      </c>
      <c r="BB98" s="108">
        <f>'SO 03 - Oprava zpevněných...'!F37</f>
        <v>0</v>
      </c>
      <c r="BC98" s="108">
        <f>'SO 03 - Oprava zpevněných...'!F38</f>
        <v>0</v>
      </c>
      <c r="BD98" s="110">
        <f>'SO 03 - Oprava zpevněných...'!F39</f>
        <v>0</v>
      </c>
      <c r="BT98" s="111" t="s">
        <v>88</v>
      </c>
      <c r="BV98" s="111" t="s">
        <v>81</v>
      </c>
      <c r="BW98" s="111" t="s">
        <v>99</v>
      </c>
      <c r="BX98" s="111" t="s">
        <v>87</v>
      </c>
      <c r="CL98" s="111" t="s">
        <v>1</v>
      </c>
    </row>
    <row r="99" spans="1:91" s="4" customFormat="1" ht="16.5" customHeight="1">
      <c r="A99" s="104" t="s">
        <v>89</v>
      </c>
      <c r="B99" s="59"/>
      <c r="C99" s="105"/>
      <c r="D99" s="105"/>
      <c r="E99" s="290" t="s">
        <v>100</v>
      </c>
      <c r="F99" s="290"/>
      <c r="G99" s="290"/>
      <c r="H99" s="290"/>
      <c r="I99" s="290"/>
      <c r="J99" s="105"/>
      <c r="K99" s="290" t="s">
        <v>101</v>
      </c>
      <c r="L99" s="290"/>
      <c r="M99" s="290"/>
      <c r="N99" s="290"/>
      <c r="O99" s="290"/>
      <c r="P99" s="290"/>
      <c r="Q99" s="290"/>
      <c r="R99" s="290"/>
      <c r="S99" s="290"/>
      <c r="T99" s="290"/>
      <c r="U99" s="290"/>
      <c r="V99" s="290"/>
      <c r="W99" s="290"/>
      <c r="X99" s="290"/>
      <c r="Y99" s="290"/>
      <c r="Z99" s="290"/>
      <c r="AA99" s="290"/>
      <c r="AB99" s="290"/>
      <c r="AC99" s="290"/>
      <c r="AD99" s="290"/>
      <c r="AE99" s="290"/>
      <c r="AF99" s="290"/>
      <c r="AG99" s="288">
        <f>'SO 04 - Oprava dešťové ka...'!J32</f>
        <v>0</v>
      </c>
      <c r="AH99" s="289"/>
      <c r="AI99" s="289"/>
      <c r="AJ99" s="289"/>
      <c r="AK99" s="289"/>
      <c r="AL99" s="289"/>
      <c r="AM99" s="289"/>
      <c r="AN99" s="288">
        <f t="shared" si="0"/>
        <v>0</v>
      </c>
      <c r="AO99" s="289"/>
      <c r="AP99" s="289"/>
      <c r="AQ99" s="106" t="s">
        <v>92</v>
      </c>
      <c r="AR99" s="61"/>
      <c r="AS99" s="107">
        <v>0</v>
      </c>
      <c r="AT99" s="108">
        <f t="shared" si="1"/>
        <v>0</v>
      </c>
      <c r="AU99" s="109">
        <f>'SO 04 - Oprava dešťové ka...'!P128</f>
        <v>0</v>
      </c>
      <c r="AV99" s="108">
        <f>'SO 04 - Oprava dešťové ka...'!J35</f>
        <v>0</v>
      </c>
      <c r="AW99" s="108">
        <f>'SO 04 - Oprava dešťové ka...'!J36</f>
        <v>0</v>
      </c>
      <c r="AX99" s="108">
        <f>'SO 04 - Oprava dešťové ka...'!J37</f>
        <v>0</v>
      </c>
      <c r="AY99" s="108">
        <f>'SO 04 - Oprava dešťové ka...'!J38</f>
        <v>0</v>
      </c>
      <c r="AZ99" s="108">
        <f>'SO 04 - Oprava dešťové ka...'!F35</f>
        <v>0</v>
      </c>
      <c r="BA99" s="108">
        <f>'SO 04 - Oprava dešťové ka...'!F36</f>
        <v>0</v>
      </c>
      <c r="BB99" s="108">
        <f>'SO 04 - Oprava dešťové ka...'!F37</f>
        <v>0</v>
      </c>
      <c r="BC99" s="108">
        <f>'SO 04 - Oprava dešťové ka...'!F38</f>
        <v>0</v>
      </c>
      <c r="BD99" s="110">
        <f>'SO 04 - Oprava dešťové ka...'!F39</f>
        <v>0</v>
      </c>
      <c r="BT99" s="111" t="s">
        <v>88</v>
      </c>
      <c r="BV99" s="111" t="s">
        <v>81</v>
      </c>
      <c r="BW99" s="111" t="s">
        <v>102</v>
      </c>
      <c r="BX99" s="111" t="s">
        <v>87</v>
      </c>
      <c r="CL99" s="111" t="s">
        <v>1</v>
      </c>
    </row>
    <row r="100" spans="1:91" s="4" customFormat="1" ht="16.5" customHeight="1">
      <c r="A100" s="104" t="s">
        <v>89</v>
      </c>
      <c r="B100" s="59"/>
      <c r="C100" s="105"/>
      <c r="D100" s="105"/>
      <c r="E100" s="290" t="s">
        <v>103</v>
      </c>
      <c r="F100" s="290"/>
      <c r="G100" s="290"/>
      <c r="H100" s="290"/>
      <c r="I100" s="290"/>
      <c r="J100" s="105"/>
      <c r="K100" s="290" t="s">
        <v>104</v>
      </c>
      <c r="L100" s="290"/>
      <c r="M100" s="290"/>
      <c r="N100" s="290"/>
      <c r="O100" s="290"/>
      <c r="P100" s="290"/>
      <c r="Q100" s="290"/>
      <c r="R100" s="290"/>
      <c r="S100" s="290"/>
      <c r="T100" s="290"/>
      <c r="U100" s="290"/>
      <c r="V100" s="290"/>
      <c r="W100" s="290"/>
      <c r="X100" s="290"/>
      <c r="Y100" s="290"/>
      <c r="Z100" s="290"/>
      <c r="AA100" s="290"/>
      <c r="AB100" s="290"/>
      <c r="AC100" s="290"/>
      <c r="AD100" s="290"/>
      <c r="AE100" s="290"/>
      <c r="AF100" s="290"/>
      <c r="AG100" s="288">
        <f>'SO 05 - Oprava kanalizačn...'!J32</f>
        <v>0</v>
      </c>
      <c r="AH100" s="289"/>
      <c r="AI100" s="289"/>
      <c r="AJ100" s="289"/>
      <c r="AK100" s="289"/>
      <c r="AL100" s="289"/>
      <c r="AM100" s="289"/>
      <c r="AN100" s="288">
        <f t="shared" si="0"/>
        <v>0</v>
      </c>
      <c r="AO100" s="289"/>
      <c r="AP100" s="289"/>
      <c r="AQ100" s="106" t="s">
        <v>92</v>
      </c>
      <c r="AR100" s="61"/>
      <c r="AS100" s="107">
        <v>0</v>
      </c>
      <c r="AT100" s="108">
        <f t="shared" si="1"/>
        <v>0</v>
      </c>
      <c r="AU100" s="109">
        <f>'SO 05 - Oprava kanalizačn...'!P129</f>
        <v>0</v>
      </c>
      <c r="AV100" s="108">
        <f>'SO 05 - Oprava kanalizačn...'!J35</f>
        <v>0</v>
      </c>
      <c r="AW100" s="108">
        <f>'SO 05 - Oprava kanalizačn...'!J36</f>
        <v>0</v>
      </c>
      <c r="AX100" s="108">
        <f>'SO 05 - Oprava kanalizačn...'!J37</f>
        <v>0</v>
      </c>
      <c r="AY100" s="108">
        <f>'SO 05 - Oprava kanalizačn...'!J38</f>
        <v>0</v>
      </c>
      <c r="AZ100" s="108">
        <f>'SO 05 - Oprava kanalizačn...'!F35</f>
        <v>0</v>
      </c>
      <c r="BA100" s="108">
        <f>'SO 05 - Oprava kanalizačn...'!F36</f>
        <v>0</v>
      </c>
      <c r="BB100" s="108">
        <f>'SO 05 - Oprava kanalizačn...'!F37</f>
        <v>0</v>
      </c>
      <c r="BC100" s="108">
        <f>'SO 05 - Oprava kanalizačn...'!F38</f>
        <v>0</v>
      </c>
      <c r="BD100" s="110">
        <f>'SO 05 - Oprava kanalizačn...'!F39</f>
        <v>0</v>
      </c>
      <c r="BT100" s="111" t="s">
        <v>88</v>
      </c>
      <c r="BV100" s="111" t="s">
        <v>81</v>
      </c>
      <c r="BW100" s="111" t="s">
        <v>105</v>
      </c>
      <c r="BX100" s="111" t="s">
        <v>87</v>
      </c>
      <c r="CL100" s="111" t="s">
        <v>1</v>
      </c>
    </row>
    <row r="101" spans="1:91" s="4" customFormat="1" ht="16.5" customHeight="1">
      <c r="A101" s="104" t="s">
        <v>89</v>
      </c>
      <c r="B101" s="59"/>
      <c r="C101" s="105"/>
      <c r="D101" s="105"/>
      <c r="E101" s="290" t="s">
        <v>106</v>
      </c>
      <c r="F101" s="290"/>
      <c r="G101" s="290"/>
      <c r="H101" s="290"/>
      <c r="I101" s="290"/>
      <c r="J101" s="105"/>
      <c r="K101" s="290" t="s">
        <v>107</v>
      </c>
      <c r="L101" s="290"/>
      <c r="M101" s="290"/>
      <c r="N101" s="290"/>
      <c r="O101" s="290"/>
      <c r="P101" s="290"/>
      <c r="Q101" s="290"/>
      <c r="R101" s="290"/>
      <c r="S101" s="290"/>
      <c r="T101" s="290"/>
      <c r="U101" s="290"/>
      <c r="V101" s="290"/>
      <c r="W101" s="290"/>
      <c r="X101" s="290"/>
      <c r="Y101" s="290"/>
      <c r="Z101" s="290"/>
      <c r="AA101" s="290"/>
      <c r="AB101" s="290"/>
      <c r="AC101" s="290"/>
      <c r="AD101" s="290"/>
      <c r="AE101" s="290"/>
      <c r="AF101" s="290"/>
      <c r="AG101" s="288">
        <f>'SO 07 - Oprava odvodňovac...'!J32</f>
        <v>0</v>
      </c>
      <c r="AH101" s="289"/>
      <c r="AI101" s="289"/>
      <c r="AJ101" s="289"/>
      <c r="AK101" s="289"/>
      <c r="AL101" s="289"/>
      <c r="AM101" s="289"/>
      <c r="AN101" s="288">
        <f t="shared" si="0"/>
        <v>0</v>
      </c>
      <c r="AO101" s="289"/>
      <c r="AP101" s="289"/>
      <c r="AQ101" s="106" t="s">
        <v>92</v>
      </c>
      <c r="AR101" s="61"/>
      <c r="AS101" s="107">
        <v>0</v>
      </c>
      <c r="AT101" s="108">
        <f t="shared" si="1"/>
        <v>0</v>
      </c>
      <c r="AU101" s="109">
        <f>'SO 07 - Oprava odvodňovac...'!P127</f>
        <v>0</v>
      </c>
      <c r="AV101" s="108">
        <f>'SO 07 - Oprava odvodňovac...'!J35</f>
        <v>0</v>
      </c>
      <c r="AW101" s="108">
        <f>'SO 07 - Oprava odvodňovac...'!J36</f>
        <v>0</v>
      </c>
      <c r="AX101" s="108">
        <f>'SO 07 - Oprava odvodňovac...'!J37</f>
        <v>0</v>
      </c>
      <c r="AY101" s="108">
        <f>'SO 07 - Oprava odvodňovac...'!J38</f>
        <v>0</v>
      </c>
      <c r="AZ101" s="108">
        <f>'SO 07 - Oprava odvodňovac...'!F35</f>
        <v>0</v>
      </c>
      <c r="BA101" s="108">
        <f>'SO 07 - Oprava odvodňovac...'!F36</f>
        <v>0</v>
      </c>
      <c r="BB101" s="108">
        <f>'SO 07 - Oprava odvodňovac...'!F37</f>
        <v>0</v>
      </c>
      <c r="BC101" s="108">
        <f>'SO 07 - Oprava odvodňovac...'!F38</f>
        <v>0</v>
      </c>
      <c r="BD101" s="110">
        <f>'SO 07 - Oprava odvodňovac...'!F39</f>
        <v>0</v>
      </c>
      <c r="BT101" s="111" t="s">
        <v>88</v>
      </c>
      <c r="BV101" s="111" t="s">
        <v>81</v>
      </c>
      <c r="BW101" s="111" t="s">
        <v>108</v>
      </c>
      <c r="BX101" s="111" t="s">
        <v>87</v>
      </c>
      <c r="CL101" s="111" t="s">
        <v>1</v>
      </c>
    </row>
    <row r="102" spans="1:91" s="7" customFormat="1" ht="16.5" customHeight="1">
      <c r="A102" s="104" t="s">
        <v>89</v>
      </c>
      <c r="B102" s="94"/>
      <c r="C102" s="95"/>
      <c r="D102" s="287" t="s">
        <v>109</v>
      </c>
      <c r="E102" s="287"/>
      <c r="F102" s="287"/>
      <c r="G102" s="287"/>
      <c r="H102" s="287"/>
      <c r="I102" s="96"/>
      <c r="J102" s="287" t="s">
        <v>110</v>
      </c>
      <c r="K102" s="287"/>
      <c r="L102" s="287"/>
      <c r="M102" s="287"/>
      <c r="N102" s="287"/>
      <c r="O102" s="287"/>
      <c r="P102" s="287"/>
      <c r="Q102" s="287"/>
      <c r="R102" s="287"/>
      <c r="S102" s="287"/>
      <c r="T102" s="287"/>
      <c r="U102" s="287"/>
      <c r="V102" s="287"/>
      <c r="W102" s="287"/>
      <c r="X102" s="287"/>
      <c r="Y102" s="287"/>
      <c r="Z102" s="287"/>
      <c r="AA102" s="287"/>
      <c r="AB102" s="287"/>
      <c r="AC102" s="287"/>
      <c r="AD102" s="287"/>
      <c r="AE102" s="287"/>
      <c r="AF102" s="287"/>
      <c r="AG102" s="286">
        <f>'03 - Vedlejší a ostatní n...'!J30</f>
        <v>0</v>
      </c>
      <c r="AH102" s="285"/>
      <c r="AI102" s="285"/>
      <c r="AJ102" s="285"/>
      <c r="AK102" s="285"/>
      <c r="AL102" s="285"/>
      <c r="AM102" s="285"/>
      <c r="AN102" s="286">
        <f t="shared" si="0"/>
        <v>0</v>
      </c>
      <c r="AO102" s="285"/>
      <c r="AP102" s="285"/>
      <c r="AQ102" s="97" t="s">
        <v>85</v>
      </c>
      <c r="AR102" s="98"/>
      <c r="AS102" s="112">
        <v>0</v>
      </c>
      <c r="AT102" s="113">
        <f t="shared" si="1"/>
        <v>0</v>
      </c>
      <c r="AU102" s="114">
        <f>'03 - Vedlejší a ostatní n...'!P123</f>
        <v>0</v>
      </c>
      <c r="AV102" s="113">
        <f>'03 - Vedlejší a ostatní n...'!J33</f>
        <v>0</v>
      </c>
      <c r="AW102" s="113">
        <f>'03 - Vedlejší a ostatní n...'!J34</f>
        <v>0</v>
      </c>
      <c r="AX102" s="113">
        <f>'03 - Vedlejší a ostatní n...'!J35</f>
        <v>0</v>
      </c>
      <c r="AY102" s="113">
        <f>'03 - Vedlejší a ostatní n...'!J36</f>
        <v>0</v>
      </c>
      <c r="AZ102" s="113">
        <f>'03 - Vedlejší a ostatní n...'!F33</f>
        <v>0</v>
      </c>
      <c r="BA102" s="113">
        <f>'03 - Vedlejší a ostatní n...'!F34</f>
        <v>0</v>
      </c>
      <c r="BB102" s="113">
        <f>'03 - Vedlejší a ostatní n...'!F35</f>
        <v>0</v>
      </c>
      <c r="BC102" s="113">
        <f>'03 - Vedlejší a ostatní n...'!F36</f>
        <v>0</v>
      </c>
      <c r="BD102" s="115">
        <f>'03 - Vedlejší a ostatní n...'!F37</f>
        <v>0</v>
      </c>
      <c r="BT102" s="103" t="s">
        <v>86</v>
      </c>
      <c r="BV102" s="103" t="s">
        <v>81</v>
      </c>
      <c r="BW102" s="103" t="s">
        <v>111</v>
      </c>
      <c r="BX102" s="103" t="s">
        <v>5</v>
      </c>
      <c r="CL102" s="103" t="s">
        <v>1</v>
      </c>
      <c r="CM102" s="103" t="s">
        <v>88</v>
      </c>
    </row>
    <row r="103" spans="1:91" s="2" customFormat="1" ht="30" customHeight="1">
      <c r="A103" s="35"/>
      <c r="B103" s="36"/>
      <c r="C103" s="37"/>
      <c r="D103" s="37"/>
      <c r="E103" s="37"/>
      <c r="F103" s="37"/>
      <c r="G103" s="37"/>
      <c r="H103" s="37"/>
      <c r="I103" s="37"/>
      <c r="J103" s="37"/>
      <c r="K103" s="37"/>
      <c r="L103" s="37"/>
      <c r="M103" s="37"/>
      <c r="N103" s="37"/>
      <c r="O103" s="37"/>
      <c r="P103" s="37"/>
      <c r="Q103" s="37"/>
      <c r="R103" s="37"/>
      <c r="S103" s="37"/>
      <c r="T103" s="37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  <c r="AF103" s="37"/>
      <c r="AG103" s="37"/>
      <c r="AH103" s="37"/>
      <c r="AI103" s="37"/>
      <c r="AJ103" s="37"/>
      <c r="AK103" s="37"/>
      <c r="AL103" s="37"/>
      <c r="AM103" s="37"/>
      <c r="AN103" s="37"/>
      <c r="AO103" s="37"/>
      <c r="AP103" s="37"/>
      <c r="AQ103" s="37"/>
      <c r="AR103" s="40"/>
      <c r="AS103" s="35"/>
      <c r="AT103" s="35"/>
      <c r="AU103" s="35"/>
      <c r="AV103" s="35"/>
      <c r="AW103" s="35"/>
      <c r="AX103" s="35"/>
      <c r="AY103" s="35"/>
      <c r="AZ103" s="35"/>
      <c r="BA103" s="35"/>
      <c r="BB103" s="35"/>
      <c r="BC103" s="35"/>
      <c r="BD103" s="35"/>
      <c r="BE103" s="35"/>
    </row>
    <row r="104" spans="1:91" s="2" customFormat="1" ht="6.95" customHeight="1">
      <c r="A104" s="35"/>
      <c r="B104" s="55"/>
      <c r="C104" s="56"/>
      <c r="D104" s="56"/>
      <c r="E104" s="56"/>
      <c r="F104" s="56"/>
      <c r="G104" s="56"/>
      <c r="H104" s="56"/>
      <c r="I104" s="56"/>
      <c r="J104" s="56"/>
      <c r="K104" s="56"/>
      <c r="L104" s="56"/>
      <c r="M104" s="56"/>
      <c r="N104" s="56"/>
      <c r="O104" s="56"/>
      <c r="P104" s="56"/>
      <c r="Q104" s="56"/>
      <c r="R104" s="56"/>
      <c r="S104" s="56"/>
      <c r="T104" s="56"/>
      <c r="U104" s="56"/>
      <c r="V104" s="56"/>
      <c r="W104" s="56"/>
      <c r="X104" s="56"/>
      <c r="Y104" s="56"/>
      <c r="Z104" s="56"/>
      <c r="AA104" s="56"/>
      <c r="AB104" s="56"/>
      <c r="AC104" s="56"/>
      <c r="AD104" s="56"/>
      <c r="AE104" s="56"/>
      <c r="AF104" s="56"/>
      <c r="AG104" s="56"/>
      <c r="AH104" s="56"/>
      <c r="AI104" s="56"/>
      <c r="AJ104" s="56"/>
      <c r="AK104" s="56"/>
      <c r="AL104" s="56"/>
      <c r="AM104" s="56"/>
      <c r="AN104" s="56"/>
      <c r="AO104" s="56"/>
      <c r="AP104" s="56"/>
      <c r="AQ104" s="56"/>
      <c r="AR104" s="40"/>
      <c r="AS104" s="35"/>
      <c r="AT104" s="35"/>
      <c r="AU104" s="35"/>
      <c r="AV104" s="35"/>
      <c r="AW104" s="35"/>
      <c r="AX104" s="35"/>
      <c r="AY104" s="35"/>
      <c r="AZ104" s="35"/>
      <c r="BA104" s="35"/>
      <c r="BB104" s="35"/>
      <c r="BC104" s="35"/>
      <c r="BD104" s="35"/>
      <c r="BE104" s="35"/>
    </row>
  </sheetData>
  <sheetProtection algorithmName="SHA-512" hashValue="zos6neoCbpF0XD3hfAsWjXzHaQOi2s2R/3JyG9y+pZrZu2CNot+P53GxfUm/Z9YvPrA/c1n2qjM+YcW1ZX4yhA==" saltValue="47jbQg9JxznBMzI3s0MmeCvZ8kwbldquy6aobM6gs2zqonL9sC8S0qKGpJIXCokW8FrLM1BiS1qszoqjB9tvDQ==" spinCount="100000" sheet="1" objects="1" scenarios="1" formatColumns="0" formatRows="0"/>
  <mergeCells count="70">
    <mergeCell ref="AR2:BE2"/>
    <mergeCell ref="L33:P33"/>
    <mergeCell ref="AK33:AO33"/>
    <mergeCell ref="W33:AE33"/>
    <mergeCell ref="AK35:AO35"/>
    <mergeCell ref="X35:AB35"/>
    <mergeCell ref="W31:AE31"/>
    <mergeCell ref="L31:P31"/>
    <mergeCell ref="L32:P32"/>
    <mergeCell ref="W32:AE32"/>
    <mergeCell ref="AK32:AO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AN102:AP102"/>
    <mergeCell ref="AG102:AM102"/>
    <mergeCell ref="D102:H102"/>
    <mergeCell ref="J102:AF102"/>
    <mergeCell ref="AG94:AM94"/>
    <mergeCell ref="AN94:AP94"/>
    <mergeCell ref="AN100:AP100"/>
    <mergeCell ref="AG100:AM100"/>
    <mergeCell ref="E100:I100"/>
    <mergeCell ref="K100:AF100"/>
    <mergeCell ref="AN101:AP101"/>
    <mergeCell ref="AG101:AM101"/>
    <mergeCell ref="E101:I101"/>
    <mergeCell ref="K101:AF101"/>
    <mergeCell ref="AG98:AM98"/>
    <mergeCell ref="AN98:AP98"/>
    <mergeCell ref="E98:I98"/>
    <mergeCell ref="K98:AF98"/>
    <mergeCell ref="AN99:AP99"/>
    <mergeCell ref="AG99:AM99"/>
    <mergeCell ref="E99:I99"/>
    <mergeCell ref="K99:AF99"/>
    <mergeCell ref="AN96:AP96"/>
    <mergeCell ref="E96:I96"/>
    <mergeCell ref="K96:AF96"/>
    <mergeCell ref="AG96:AM96"/>
    <mergeCell ref="K97:AF97"/>
    <mergeCell ref="AN97:AP97"/>
    <mergeCell ref="E97:I97"/>
    <mergeCell ref="AG97:AM97"/>
    <mergeCell ref="C92:G92"/>
    <mergeCell ref="AG92:AM92"/>
    <mergeCell ref="AN92:AP92"/>
    <mergeCell ref="I92:AF92"/>
    <mergeCell ref="AG95:AM95"/>
    <mergeCell ref="AN95:AP95"/>
    <mergeCell ref="J95:AF95"/>
    <mergeCell ref="D95:H95"/>
    <mergeCell ref="L85:AO85"/>
    <mergeCell ref="AM87:AN87"/>
    <mergeCell ref="AS89:AT91"/>
    <mergeCell ref="AM89:AP89"/>
    <mergeCell ref="AM90:AP90"/>
  </mergeCells>
  <hyperlinks>
    <hyperlink ref="A96" location="'SO 01 - Oprava žlabu'!C2" display="/"/>
    <hyperlink ref="A97" location="'SO 02 - Oprava vozovky'!C2" display="/"/>
    <hyperlink ref="A98" location="'SO 03 - Oprava zpevněných...'!C2" display="/"/>
    <hyperlink ref="A99" location="'SO 04 - Oprava dešťové ka...'!C2" display="/"/>
    <hyperlink ref="A100" location="'SO 05 - Oprava kanalizačn...'!C2" display="/"/>
    <hyperlink ref="A101" location="'SO 07 - Oprava odvodňovac...'!C2" display="/"/>
    <hyperlink ref="A102" location="'03 - Vedlejší a ostatní n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98"/>
  <sheetViews>
    <sheetView showGridLines="0" topLeftCell="A52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12"/>
      <c r="M2" s="312"/>
      <c r="N2" s="312"/>
      <c r="O2" s="312"/>
      <c r="P2" s="312"/>
      <c r="Q2" s="312"/>
      <c r="R2" s="312"/>
      <c r="S2" s="312"/>
      <c r="T2" s="312"/>
      <c r="U2" s="312"/>
      <c r="V2" s="312"/>
      <c r="AT2" s="18" t="s">
        <v>93</v>
      </c>
    </row>
    <row r="3" spans="1:46" s="1" customFormat="1" ht="6.95" customHeight="1">
      <c r="B3" s="116"/>
      <c r="C3" s="117"/>
      <c r="D3" s="117"/>
      <c r="E3" s="117"/>
      <c r="F3" s="117"/>
      <c r="G3" s="117"/>
      <c r="H3" s="117"/>
      <c r="I3" s="117"/>
      <c r="J3" s="117"/>
      <c r="K3" s="117"/>
      <c r="L3" s="21"/>
      <c r="AT3" s="18" t="s">
        <v>88</v>
      </c>
    </row>
    <row r="4" spans="1:46" s="1" customFormat="1" ht="24.95" customHeight="1">
      <c r="B4" s="21"/>
      <c r="D4" s="118" t="s">
        <v>112</v>
      </c>
      <c r="L4" s="21"/>
      <c r="M4" s="119" t="s">
        <v>10</v>
      </c>
      <c r="AT4" s="18" t="s">
        <v>4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120" t="s">
        <v>16</v>
      </c>
      <c r="L6" s="21"/>
    </row>
    <row r="7" spans="1:46" s="1" customFormat="1" ht="26.25" customHeight="1">
      <c r="B7" s="21"/>
      <c r="E7" s="313" t="str">
        <f>'Rekapitulace stavby'!K6</f>
        <v>VD Josefův Důl, oprava a rekonstrukce venkovní kanalizace a objektů dozorství - opravná část</v>
      </c>
      <c r="F7" s="314"/>
      <c r="G7" s="314"/>
      <c r="H7" s="314"/>
      <c r="L7" s="21"/>
    </row>
    <row r="8" spans="1:46" s="1" customFormat="1" ht="12" customHeight="1">
      <c r="B8" s="21"/>
      <c r="D8" s="120" t="s">
        <v>113</v>
      </c>
      <c r="L8" s="21"/>
    </row>
    <row r="9" spans="1:46" s="2" customFormat="1" ht="16.5" customHeight="1">
      <c r="A9" s="35"/>
      <c r="B9" s="40"/>
      <c r="C9" s="35"/>
      <c r="D9" s="35"/>
      <c r="E9" s="313" t="s">
        <v>114</v>
      </c>
      <c r="F9" s="315"/>
      <c r="G9" s="315"/>
      <c r="H9" s="315"/>
      <c r="I9" s="35"/>
      <c r="J9" s="35"/>
      <c r="K9" s="35"/>
      <c r="L9" s="52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2" customHeight="1">
      <c r="A10" s="35"/>
      <c r="B10" s="40"/>
      <c r="C10" s="35"/>
      <c r="D10" s="120" t="s">
        <v>115</v>
      </c>
      <c r="E10" s="35"/>
      <c r="F10" s="35"/>
      <c r="G10" s="35"/>
      <c r="H10" s="35"/>
      <c r="I10" s="35"/>
      <c r="J10" s="35"/>
      <c r="K10" s="35"/>
      <c r="L10" s="52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6.5" customHeight="1">
      <c r="A11" s="35"/>
      <c r="B11" s="40"/>
      <c r="C11" s="35"/>
      <c r="D11" s="35"/>
      <c r="E11" s="316" t="s">
        <v>116</v>
      </c>
      <c r="F11" s="315"/>
      <c r="G11" s="315"/>
      <c r="H11" s="315"/>
      <c r="I11" s="35"/>
      <c r="J11" s="35"/>
      <c r="K11" s="35"/>
      <c r="L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1.25">
      <c r="A12" s="35"/>
      <c r="B12" s="40"/>
      <c r="C12" s="35"/>
      <c r="D12" s="35"/>
      <c r="E12" s="35"/>
      <c r="F12" s="35"/>
      <c r="G12" s="35"/>
      <c r="H12" s="35"/>
      <c r="I12" s="35"/>
      <c r="J12" s="35"/>
      <c r="K12" s="35"/>
      <c r="L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2" customHeight="1">
      <c r="A13" s="35"/>
      <c r="B13" s="40"/>
      <c r="C13" s="35"/>
      <c r="D13" s="120" t="s">
        <v>18</v>
      </c>
      <c r="E13" s="35"/>
      <c r="F13" s="111" t="s">
        <v>1</v>
      </c>
      <c r="G13" s="35"/>
      <c r="H13" s="35"/>
      <c r="I13" s="120" t="s">
        <v>19</v>
      </c>
      <c r="J13" s="111" t="s">
        <v>1</v>
      </c>
      <c r="K13" s="35"/>
      <c r="L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20" t="s">
        <v>20</v>
      </c>
      <c r="E14" s="35"/>
      <c r="F14" s="111" t="s">
        <v>21</v>
      </c>
      <c r="G14" s="35"/>
      <c r="H14" s="35"/>
      <c r="I14" s="120" t="s">
        <v>22</v>
      </c>
      <c r="J14" s="121" t="str">
        <f>'Rekapitulace stavby'!AN8</f>
        <v>22. 4. 2021</v>
      </c>
      <c r="K14" s="35"/>
      <c r="L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0.9" customHeight="1">
      <c r="A15" s="35"/>
      <c r="B15" s="40"/>
      <c r="C15" s="35"/>
      <c r="D15" s="35"/>
      <c r="E15" s="35"/>
      <c r="F15" s="35"/>
      <c r="G15" s="35"/>
      <c r="H15" s="35"/>
      <c r="I15" s="35"/>
      <c r="J15" s="35"/>
      <c r="K15" s="35"/>
      <c r="L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12" customHeight="1">
      <c r="A16" s="35"/>
      <c r="B16" s="40"/>
      <c r="C16" s="35"/>
      <c r="D16" s="120" t="s">
        <v>24</v>
      </c>
      <c r="E16" s="35"/>
      <c r="F16" s="35"/>
      <c r="G16" s="35"/>
      <c r="H16" s="35"/>
      <c r="I16" s="120" t="s">
        <v>25</v>
      </c>
      <c r="J16" s="111" t="s">
        <v>1</v>
      </c>
      <c r="K16" s="35"/>
      <c r="L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8" customHeight="1">
      <c r="A17" s="35"/>
      <c r="B17" s="40"/>
      <c r="C17" s="35"/>
      <c r="D17" s="35"/>
      <c r="E17" s="111" t="s">
        <v>26</v>
      </c>
      <c r="F17" s="35"/>
      <c r="G17" s="35"/>
      <c r="H17" s="35"/>
      <c r="I17" s="120" t="s">
        <v>27</v>
      </c>
      <c r="J17" s="111" t="s">
        <v>1</v>
      </c>
      <c r="K17" s="35"/>
      <c r="L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6.95" customHeight="1">
      <c r="A18" s="35"/>
      <c r="B18" s="40"/>
      <c r="C18" s="35"/>
      <c r="D18" s="35"/>
      <c r="E18" s="35"/>
      <c r="F18" s="35"/>
      <c r="G18" s="35"/>
      <c r="H18" s="35"/>
      <c r="I18" s="35"/>
      <c r="J18" s="35"/>
      <c r="K18" s="35"/>
      <c r="L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12" customHeight="1">
      <c r="A19" s="35"/>
      <c r="B19" s="40"/>
      <c r="C19" s="35"/>
      <c r="D19" s="120" t="s">
        <v>28</v>
      </c>
      <c r="E19" s="35"/>
      <c r="F19" s="35"/>
      <c r="G19" s="35"/>
      <c r="H19" s="35"/>
      <c r="I19" s="120" t="s">
        <v>25</v>
      </c>
      <c r="J19" s="31" t="str">
        <f>'Rekapitulace stavby'!AN13</f>
        <v>Vyplň údaj</v>
      </c>
      <c r="K19" s="35"/>
      <c r="L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8" customHeight="1">
      <c r="A20" s="35"/>
      <c r="B20" s="40"/>
      <c r="C20" s="35"/>
      <c r="D20" s="35"/>
      <c r="E20" s="317" t="str">
        <f>'Rekapitulace stavby'!E14</f>
        <v>Vyplň údaj</v>
      </c>
      <c r="F20" s="318"/>
      <c r="G20" s="318"/>
      <c r="H20" s="318"/>
      <c r="I20" s="120" t="s">
        <v>27</v>
      </c>
      <c r="J20" s="31" t="str">
        <f>'Rekapitulace stavby'!AN14</f>
        <v>Vyplň údaj</v>
      </c>
      <c r="K20" s="35"/>
      <c r="L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6.95" customHeight="1">
      <c r="A21" s="35"/>
      <c r="B21" s="40"/>
      <c r="C21" s="35"/>
      <c r="D21" s="35"/>
      <c r="E21" s="35"/>
      <c r="F21" s="35"/>
      <c r="G21" s="35"/>
      <c r="H21" s="35"/>
      <c r="I21" s="35"/>
      <c r="J21" s="35"/>
      <c r="K21" s="35"/>
      <c r="L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12" customHeight="1">
      <c r="A22" s="35"/>
      <c r="B22" s="40"/>
      <c r="C22" s="35"/>
      <c r="D22" s="120" t="s">
        <v>30</v>
      </c>
      <c r="E22" s="35"/>
      <c r="F22" s="35"/>
      <c r="G22" s="35"/>
      <c r="H22" s="35"/>
      <c r="I22" s="120" t="s">
        <v>25</v>
      </c>
      <c r="J22" s="111" t="s">
        <v>31</v>
      </c>
      <c r="K22" s="35"/>
      <c r="L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8" customHeight="1">
      <c r="A23" s="35"/>
      <c r="B23" s="40"/>
      <c r="C23" s="35"/>
      <c r="D23" s="35"/>
      <c r="E23" s="111" t="s">
        <v>32</v>
      </c>
      <c r="F23" s="35"/>
      <c r="G23" s="35"/>
      <c r="H23" s="35"/>
      <c r="I23" s="120" t="s">
        <v>27</v>
      </c>
      <c r="J23" s="111" t="s">
        <v>33</v>
      </c>
      <c r="K23" s="35"/>
      <c r="L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6.95" customHeight="1">
      <c r="A24" s="35"/>
      <c r="B24" s="40"/>
      <c r="C24" s="35"/>
      <c r="D24" s="35"/>
      <c r="E24" s="35"/>
      <c r="F24" s="35"/>
      <c r="G24" s="35"/>
      <c r="H24" s="35"/>
      <c r="I24" s="35"/>
      <c r="J24" s="35"/>
      <c r="K24" s="35"/>
      <c r="L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12" customHeight="1">
      <c r="A25" s="35"/>
      <c r="B25" s="40"/>
      <c r="C25" s="35"/>
      <c r="D25" s="120" t="s">
        <v>35</v>
      </c>
      <c r="E25" s="35"/>
      <c r="F25" s="35"/>
      <c r="G25" s="35"/>
      <c r="H25" s="35"/>
      <c r="I25" s="120" t="s">
        <v>25</v>
      </c>
      <c r="J25" s="111" t="s">
        <v>1</v>
      </c>
      <c r="K25" s="35"/>
      <c r="L25" s="52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8" customHeight="1">
      <c r="A26" s="35"/>
      <c r="B26" s="40"/>
      <c r="C26" s="35"/>
      <c r="D26" s="35"/>
      <c r="E26" s="111" t="s">
        <v>36</v>
      </c>
      <c r="F26" s="35"/>
      <c r="G26" s="35"/>
      <c r="H26" s="35"/>
      <c r="I26" s="120" t="s">
        <v>27</v>
      </c>
      <c r="J26" s="111" t="s">
        <v>1</v>
      </c>
      <c r="K26" s="35"/>
      <c r="L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2" customFormat="1" ht="6.95" customHeight="1">
      <c r="A27" s="35"/>
      <c r="B27" s="40"/>
      <c r="C27" s="35"/>
      <c r="D27" s="35"/>
      <c r="E27" s="35"/>
      <c r="F27" s="35"/>
      <c r="G27" s="35"/>
      <c r="H27" s="35"/>
      <c r="I27" s="35"/>
      <c r="J27" s="35"/>
      <c r="K27" s="35"/>
      <c r="L27" s="52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pans="1:31" s="2" customFormat="1" ht="12" customHeight="1">
      <c r="A28" s="35"/>
      <c r="B28" s="40"/>
      <c r="C28" s="35"/>
      <c r="D28" s="120" t="s">
        <v>37</v>
      </c>
      <c r="E28" s="35"/>
      <c r="F28" s="35"/>
      <c r="G28" s="35"/>
      <c r="H28" s="35"/>
      <c r="I28" s="35"/>
      <c r="J28" s="35"/>
      <c r="K28" s="35"/>
      <c r="L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8" customFormat="1" ht="71.25" customHeight="1">
      <c r="A29" s="122"/>
      <c r="B29" s="123"/>
      <c r="C29" s="122"/>
      <c r="D29" s="122"/>
      <c r="E29" s="319" t="s">
        <v>38</v>
      </c>
      <c r="F29" s="319"/>
      <c r="G29" s="319"/>
      <c r="H29" s="319"/>
      <c r="I29" s="122"/>
      <c r="J29" s="122"/>
      <c r="K29" s="122"/>
      <c r="L29" s="124"/>
      <c r="S29" s="122"/>
      <c r="T29" s="122"/>
      <c r="U29" s="122"/>
      <c r="V29" s="122"/>
      <c r="W29" s="122"/>
      <c r="X29" s="122"/>
      <c r="Y29" s="122"/>
      <c r="Z29" s="122"/>
      <c r="AA29" s="122"/>
      <c r="AB29" s="122"/>
      <c r="AC29" s="122"/>
      <c r="AD29" s="122"/>
      <c r="AE29" s="122"/>
    </row>
    <row r="30" spans="1:31" s="2" customFormat="1" ht="6.95" customHeight="1">
      <c r="A30" s="35"/>
      <c r="B30" s="40"/>
      <c r="C30" s="35"/>
      <c r="D30" s="35"/>
      <c r="E30" s="35"/>
      <c r="F30" s="35"/>
      <c r="G30" s="35"/>
      <c r="H30" s="35"/>
      <c r="I30" s="35"/>
      <c r="J30" s="35"/>
      <c r="K30" s="35"/>
      <c r="L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25"/>
      <c r="E31" s="125"/>
      <c r="F31" s="125"/>
      <c r="G31" s="125"/>
      <c r="H31" s="125"/>
      <c r="I31" s="125"/>
      <c r="J31" s="125"/>
      <c r="K31" s="125"/>
      <c r="L31" s="52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25.35" customHeight="1">
      <c r="A32" s="35"/>
      <c r="B32" s="40"/>
      <c r="C32" s="35"/>
      <c r="D32" s="126" t="s">
        <v>39</v>
      </c>
      <c r="E32" s="35"/>
      <c r="F32" s="35"/>
      <c r="G32" s="35"/>
      <c r="H32" s="35"/>
      <c r="I32" s="35"/>
      <c r="J32" s="127">
        <f>ROUND(J129, 2)</f>
        <v>0</v>
      </c>
      <c r="K32" s="35"/>
      <c r="L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6.95" customHeight="1">
      <c r="A33" s="35"/>
      <c r="B33" s="40"/>
      <c r="C33" s="35"/>
      <c r="D33" s="125"/>
      <c r="E33" s="125"/>
      <c r="F33" s="125"/>
      <c r="G33" s="125"/>
      <c r="H33" s="125"/>
      <c r="I33" s="125"/>
      <c r="J33" s="125"/>
      <c r="K33" s="125"/>
      <c r="L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35"/>
      <c r="F34" s="128" t="s">
        <v>41</v>
      </c>
      <c r="G34" s="35"/>
      <c r="H34" s="35"/>
      <c r="I34" s="128" t="s">
        <v>40</v>
      </c>
      <c r="J34" s="128" t="s">
        <v>42</v>
      </c>
      <c r="K34" s="35"/>
      <c r="L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customHeight="1">
      <c r="A35" s="35"/>
      <c r="B35" s="40"/>
      <c r="C35" s="35"/>
      <c r="D35" s="129" t="s">
        <v>43</v>
      </c>
      <c r="E35" s="120" t="s">
        <v>44</v>
      </c>
      <c r="F35" s="130">
        <f>ROUND((SUM(BE129:BE197)),  2)</f>
        <v>0</v>
      </c>
      <c r="G35" s="35"/>
      <c r="H35" s="35"/>
      <c r="I35" s="131">
        <v>0.21</v>
      </c>
      <c r="J35" s="130">
        <f>ROUND(((SUM(BE129:BE197))*I35),  2)</f>
        <v>0</v>
      </c>
      <c r="K35" s="35"/>
      <c r="L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customHeight="1">
      <c r="A36" s="35"/>
      <c r="B36" s="40"/>
      <c r="C36" s="35"/>
      <c r="D36" s="35"/>
      <c r="E36" s="120" t="s">
        <v>45</v>
      </c>
      <c r="F36" s="130">
        <f>ROUND((SUM(BF129:BF197)),  2)</f>
        <v>0</v>
      </c>
      <c r="G36" s="35"/>
      <c r="H36" s="35"/>
      <c r="I36" s="131">
        <v>0.15</v>
      </c>
      <c r="J36" s="130">
        <f>ROUND(((SUM(BF129:BF197))*I36),  2)</f>
        <v>0</v>
      </c>
      <c r="K36" s="35"/>
      <c r="L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20" t="s">
        <v>46</v>
      </c>
      <c r="F37" s="130">
        <f>ROUND((SUM(BG129:BG197)),  2)</f>
        <v>0</v>
      </c>
      <c r="G37" s="35"/>
      <c r="H37" s="35"/>
      <c r="I37" s="131">
        <v>0.21</v>
      </c>
      <c r="J37" s="130">
        <f>0</f>
        <v>0</v>
      </c>
      <c r="K37" s="35"/>
      <c r="L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14.45" hidden="1" customHeight="1">
      <c r="A38" s="35"/>
      <c r="B38" s="40"/>
      <c r="C38" s="35"/>
      <c r="D38" s="35"/>
      <c r="E38" s="120" t="s">
        <v>47</v>
      </c>
      <c r="F38" s="130">
        <f>ROUND((SUM(BH129:BH197)),  2)</f>
        <v>0</v>
      </c>
      <c r="G38" s="35"/>
      <c r="H38" s="35"/>
      <c r="I38" s="131">
        <v>0.15</v>
      </c>
      <c r="J38" s="130">
        <f>0</f>
        <v>0</v>
      </c>
      <c r="K38" s="35"/>
      <c r="L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14.45" hidden="1" customHeight="1">
      <c r="A39" s="35"/>
      <c r="B39" s="40"/>
      <c r="C39" s="35"/>
      <c r="D39" s="35"/>
      <c r="E39" s="120" t="s">
        <v>48</v>
      </c>
      <c r="F39" s="130">
        <f>ROUND((SUM(BI129:BI197)),  2)</f>
        <v>0</v>
      </c>
      <c r="G39" s="35"/>
      <c r="H39" s="35"/>
      <c r="I39" s="131">
        <v>0</v>
      </c>
      <c r="J39" s="130">
        <f>0</f>
        <v>0</v>
      </c>
      <c r="K39" s="35"/>
      <c r="L39" s="52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6.95" customHeight="1">
      <c r="A40" s="35"/>
      <c r="B40" s="40"/>
      <c r="C40" s="35"/>
      <c r="D40" s="35"/>
      <c r="E40" s="35"/>
      <c r="F40" s="35"/>
      <c r="G40" s="35"/>
      <c r="H40" s="35"/>
      <c r="I40" s="35"/>
      <c r="J40" s="35"/>
      <c r="K40" s="35"/>
      <c r="L40" s="52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2" customFormat="1" ht="25.35" customHeight="1">
      <c r="A41" s="35"/>
      <c r="B41" s="40"/>
      <c r="C41" s="132"/>
      <c r="D41" s="133" t="s">
        <v>49</v>
      </c>
      <c r="E41" s="134"/>
      <c r="F41" s="134"/>
      <c r="G41" s="135" t="s">
        <v>50</v>
      </c>
      <c r="H41" s="136" t="s">
        <v>51</v>
      </c>
      <c r="I41" s="134"/>
      <c r="J41" s="137">
        <f>SUM(J32:J39)</f>
        <v>0</v>
      </c>
      <c r="K41" s="138"/>
      <c r="L41" s="52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pans="1:31" s="2" customFormat="1" ht="14.45" customHeight="1">
      <c r="A42" s="35"/>
      <c r="B42" s="40"/>
      <c r="C42" s="35"/>
      <c r="D42" s="35"/>
      <c r="E42" s="35"/>
      <c r="F42" s="35"/>
      <c r="G42" s="35"/>
      <c r="H42" s="35"/>
      <c r="I42" s="35"/>
      <c r="J42" s="35"/>
      <c r="K42" s="35"/>
      <c r="L42" s="52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3" spans="1:31" s="1" customFormat="1" ht="14.45" customHeight="1">
      <c r="B43" s="21"/>
      <c r="L43" s="21"/>
    </row>
    <row r="44" spans="1:31" s="1" customFormat="1" ht="14.45" customHeight="1">
      <c r="B44" s="21"/>
      <c r="L44" s="21"/>
    </row>
    <row r="45" spans="1:31" s="1" customFormat="1" ht="14.45" customHeight="1">
      <c r="B45" s="21"/>
      <c r="L45" s="21"/>
    </row>
    <row r="46" spans="1:31" s="1" customFormat="1" ht="14.45" customHeight="1">
      <c r="B46" s="21"/>
      <c r="L46" s="21"/>
    </row>
    <row r="47" spans="1:31" s="1" customFormat="1" ht="14.45" customHeight="1">
      <c r="B47" s="21"/>
      <c r="L47" s="21"/>
    </row>
    <row r="48" spans="1:31" s="1" customFormat="1" ht="14.45" customHeight="1">
      <c r="B48" s="21"/>
      <c r="L48" s="21"/>
    </row>
    <row r="49" spans="1:31" s="1" customFormat="1" ht="14.45" customHeight="1">
      <c r="B49" s="21"/>
      <c r="L49" s="21"/>
    </row>
    <row r="50" spans="1:31" s="2" customFormat="1" ht="14.45" customHeight="1">
      <c r="B50" s="52"/>
      <c r="D50" s="139" t="s">
        <v>52</v>
      </c>
      <c r="E50" s="140"/>
      <c r="F50" s="140"/>
      <c r="G50" s="139" t="s">
        <v>53</v>
      </c>
      <c r="H50" s="140"/>
      <c r="I50" s="140"/>
      <c r="J50" s="140"/>
      <c r="K50" s="140"/>
      <c r="L50" s="52"/>
    </row>
    <row r="51" spans="1:31" ht="11.25">
      <c r="B51" s="21"/>
      <c r="L51" s="21"/>
    </row>
    <row r="52" spans="1:31" ht="11.25">
      <c r="B52" s="21"/>
      <c r="L52" s="21"/>
    </row>
    <row r="53" spans="1:31" ht="11.25">
      <c r="B53" s="21"/>
      <c r="L53" s="21"/>
    </row>
    <row r="54" spans="1:31" ht="11.25">
      <c r="B54" s="21"/>
      <c r="L54" s="21"/>
    </row>
    <row r="55" spans="1:31" ht="11.25">
      <c r="B55" s="21"/>
      <c r="L55" s="21"/>
    </row>
    <row r="56" spans="1:31" ht="11.25">
      <c r="B56" s="21"/>
      <c r="L56" s="21"/>
    </row>
    <row r="57" spans="1:31" ht="11.25">
      <c r="B57" s="21"/>
      <c r="L57" s="21"/>
    </row>
    <row r="58" spans="1:31" ht="11.25">
      <c r="B58" s="21"/>
      <c r="L58" s="21"/>
    </row>
    <row r="59" spans="1:31" ht="11.25">
      <c r="B59" s="21"/>
      <c r="L59" s="21"/>
    </row>
    <row r="60" spans="1:31" ht="11.25">
      <c r="B60" s="21"/>
      <c r="L60" s="21"/>
    </row>
    <row r="61" spans="1:31" s="2" customFormat="1" ht="12.75">
      <c r="A61" s="35"/>
      <c r="B61" s="40"/>
      <c r="C61" s="35"/>
      <c r="D61" s="141" t="s">
        <v>54</v>
      </c>
      <c r="E61" s="142"/>
      <c r="F61" s="143" t="s">
        <v>55</v>
      </c>
      <c r="G61" s="141" t="s">
        <v>54</v>
      </c>
      <c r="H61" s="142"/>
      <c r="I61" s="142"/>
      <c r="J61" s="144" t="s">
        <v>55</v>
      </c>
      <c r="K61" s="142"/>
      <c r="L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31" ht="11.25">
      <c r="B62" s="21"/>
      <c r="L62" s="21"/>
    </row>
    <row r="63" spans="1:31" ht="11.25">
      <c r="B63" s="21"/>
      <c r="L63" s="21"/>
    </row>
    <row r="64" spans="1:31" ht="11.25">
      <c r="B64" s="21"/>
      <c r="L64" s="21"/>
    </row>
    <row r="65" spans="1:31" s="2" customFormat="1" ht="12.75">
      <c r="A65" s="35"/>
      <c r="B65" s="40"/>
      <c r="C65" s="35"/>
      <c r="D65" s="139" t="s">
        <v>56</v>
      </c>
      <c r="E65" s="145"/>
      <c r="F65" s="145"/>
      <c r="G65" s="139" t="s">
        <v>57</v>
      </c>
      <c r="H65" s="145"/>
      <c r="I65" s="145"/>
      <c r="J65" s="145"/>
      <c r="K65" s="145"/>
      <c r="L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 ht="11.25">
      <c r="B66" s="21"/>
      <c r="L66" s="21"/>
    </row>
    <row r="67" spans="1:31" ht="11.25">
      <c r="B67" s="21"/>
      <c r="L67" s="21"/>
    </row>
    <row r="68" spans="1:31" ht="11.25">
      <c r="B68" s="21"/>
      <c r="L68" s="21"/>
    </row>
    <row r="69" spans="1:31" ht="11.25">
      <c r="B69" s="21"/>
      <c r="L69" s="21"/>
    </row>
    <row r="70" spans="1:31" ht="11.25">
      <c r="B70" s="21"/>
      <c r="L70" s="21"/>
    </row>
    <row r="71" spans="1:31" ht="11.25">
      <c r="B71" s="21"/>
      <c r="L71" s="21"/>
    </row>
    <row r="72" spans="1:31" ht="11.25">
      <c r="B72" s="21"/>
      <c r="L72" s="21"/>
    </row>
    <row r="73" spans="1:31" ht="11.25">
      <c r="B73" s="21"/>
      <c r="L73" s="21"/>
    </row>
    <row r="74" spans="1:31" ht="11.25">
      <c r="B74" s="21"/>
      <c r="L74" s="21"/>
    </row>
    <row r="75" spans="1:31" ht="11.25">
      <c r="B75" s="21"/>
      <c r="L75" s="21"/>
    </row>
    <row r="76" spans="1:31" s="2" customFormat="1" ht="12.75">
      <c r="A76" s="35"/>
      <c r="B76" s="40"/>
      <c r="C76" s="35"/>
      <c r="D76" s="141" t="s">
        <v>54</v>
      </c>
      <c r="E76" s="142"/>
      <c r="F76" s="143" t="s">
        <v>55</v>
      </c>
      <c r="G76" s="141" t="s">
        <v>54</v>
      </c>
      <c r="H76" s="142"/>
      <c r="I76" s="142"/>
      <c r="J76" s="144" t="s">
        <v>55</v>
      </c>
      <c r="K76" s="142"/>
      <c r="L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4.45" customHeight="1">
      <c r="A77" s="35"/>
      <c r="B77" s="146"/>
      <c r="C77" s="147"/>
      <c r="D77" s="147"/>
      <c r="E77" s="147"/>
      <c r="F77" s="147"/>
      <c r="G77" s="147"/>
      <c r="H77" s="147"/>
      <c r="I77" s="147"/>
      <c r="J77" s="147"/>
      <c r="K77" s="147"/>
      <c r="L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pans="1:31" s="2" customFormat="1" ht="6.95" customHeight="1">
      <c r="A81" s="35"/>
      <c r="B81" s="148"/>
      <c r="C81" s="149"/>
      <c r="D81" s="149"/>
      <c r="E81" s="149"/>
      <c r="F81" s="149"/>
      <c r="G81" s="149"/>
      <c r="H81" s="149"/>
      <c r="I81" s="149"/>
      <c r="J81" s="149"/>
      <c r="K81" s="149"/>
      <c r="L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31" s="2" customFormat="1" ht="24.95" customHeight="1">
      <c r="A82" s="35"/>
      <c r="B82" s="36"/>
      <c r="C82" s="24" t="s">
        <v>117</v>
      </c>
      <c r="D82" s="37"/>
      <c r="E82" s="37"/>
      <c r="F82" s="37"/>
      <c r="G82" s="37"/>
      <c r="H82" s="37"/>
      <c r="I82" s="37"/>
      <c r="J82" s="37"/>
      <c r="K82" s="37"/>
      <c r="L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31" s="2" customFormat="1" ht="6.95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31" s="2" customFormat="1" ht="12" customHeight="1">
      <c r="A84" s="35"/>
      <c r="B84" s="36"/>
      <c r="C84" s="30" t="s">
        <v>16</v>
      </c>
      <c r="D84" s="37"/>
      <c r="E84" s="37"/>
      <c r="F84" s="37"/>
      <c r="G84" s="37"/>
      <c r="H84" s="37"/>
      <c r="I84" s="37"/>
      <c r="J84" s="37"/>
      <c r="K84" s="37"/>
      <c r="L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31" s="2" customFormat="1" ht="26.25" customHeight="1">
      <c r="A85" s="35"/>
      <c r="B85" s="36"/>
      <c r="C85" s="37"/>
      <c r="D85" s="37"/>
      <c r="E85" s="320" t="str">
        <f>E7</f>
        <v>VD Josefův Důl, oprava a rekonstrukce venkovní kanalizace a objektů dozorství - opravná část</v>
      </c>
      <c r="F85" s="321"/>
      <c r="G85" s="321"/>
      <c r="H85" s="321"/>
      <c r="I85" s="37"/>
      <c r="J85" s="37"/>
      <c r="K85" s="37"/>
      <c r="L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31" s="1" customFormat="1" ht="12" customHeight="1">
      <c r="B86" s="22"/>
      <c r="C86" s="30" t="s">
        <v>113</v>
      </c>
      <c r="D86" s="23"/>
      <c r="E86" s="23"/>
      <c r="F86" s="23"/>
      <c r="G86" s="23"/>
      <c r="H86" s="23"/>
      <c r="I86" s="23"/>
      <c r="J86" s="23"/>
      <c r="K86" s="23"/>
      <c r="L86" s="21"/>
    </row>
    <row r="87" spans="1:31" s="2" customFormat="1" ht="16.5" customHeight="1">
      <c r="A87" s="35"/>
      <c r="B87" s="36"/>
      <c r="C87" s="37"/>
      <c r="D87" s="37"/>
      <c r="E87" s="320" t="s">
        <v>114</v>
      </c>
      <c r="F87" s="322"/>
      <c r="G87" s="322"/>
      <c r="H87" s="322"/>
      <c r="I87" s="37"/>
      <c r="J87" s="37"/>
      <c r="K87" s="37"/>
      <c r="L87" s="52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31" s="2" customFormat="1" ht="12" customHeight="1">
      <c r="A88" s="35"/>
      <c r="B88" s="36"/>
      <c r="C88" s="30" t="s">
        <v>115</v>
      </c>
      <c r="D88" s="37"/>
      <c r="E88" s="37"/>
      <c r="F88" s="37"/>
      <c r="G88" s="37"/>
      <c r="H88" s="37"/>
      <c r="I88" s="37"/>
      <c r="J88" s="37"/>
      <c r="K88" s="37"/>
      <c r="L88" s="52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31" s="2" customFormat="1" ht="16.5" customHeight="1">
      <c r="A89" s="35"/>
      <c r="B89" s="36"/>
      <c r="C89" s="37"/>
      <c r="D89" s="37"/>
      <c r="E89" s="268" t="str">
        <f>E11</f>
        <v>SO 01 - Oprava žlabu</v>
      </c>
      <c r="F89" s="322"/>
      <c r="G89" s="322"/>
      <c r="H89" s="322"/>
      <c r="I89" s="37"/>
      <c r="J89" s="37"/>
      <c r="K89" s="37"/>
      <c r="L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31" s="2" customFormat="1" ht="6.95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31" s="2" customFormat="1" ht="12" customHeight="1">
      <c r="A91" s="35"/>
      <c r="B91" s="36"/>
      <c r="C91" s="30" t="s">
        <v>20</v>
      </c>
      <c r="D91" s="37"/>
      <c r="E91" s="37"/>
      <c r="F91" s="28" t="str">
        <f>F14</f>
        <v>VD Josefův Důl</v>
      </c>
      <c r="G91" s="37"/>
      <c r="H91" s="37"/>
      <c r="I91" s="30" t="s">
        <v>22</v>
      </c>
      <c r="J91" s="67" t="str">
        <f>IF(J14="","",J14)</f>
        <v>22. 4. 2021</v>
      </c>
      <c r="K91" s="37"/>
      <c r="L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31" s="2" customFormat="1" ht="6.95" customHeight="1">
      <c r="A92" s="35"/>
      <c r="B92" s="36"/>
      <c r="C92" s="37"/>
      <c r="D92" s="37"/>
      <c r="E92" s="37"/>
      <c r="F92" s="37"/>
      <c r="G92" s="37"/>
      <c r="H92" s="37"/>
      <c r="I92" s="37"/>
      <c r="J92" s="37"/>
      <c r="K92" s="37"/>
      <c r="L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31" s="2" customFormat="1" ht="15.2" customHeight="1">
      <c r="A93" s="35"/>
      <c r="B93" s="36"/>
      <c r="C93" s="30" t="s">
        <v>24</v>
      </c>
      <c r="D93" s="37"/>
      <c r="E93" s="37"/>
      <c r="F93" s="28" t="str">
        <f>E17</f>
        <v>Povodí Labe, státní podnik</v>
      </c>
      <c r="G93" s="37"/>
      <c r="H93" s="37"/>
      <c r="I93" s="30" t="s">
        <v>30</v>
      </c>
      <c r="J93" s="33" t="str">
        <f>E23</f>
        <v>Multiaqua s.r.o.</v>
      </c>
      <c r="K93" s="37"/>
      <c r="L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31" s="2" customFormat="1" ht="15.2" customHeight="1">
      <c r="A94" s="35"/>
      <c r="B94" s="36"/>
      <c r="C94" s="30" t="s">
        <v>28</v>
      </c>
      <c r="D94" s="37"/>
      <c r="E94" s="37"/>
      <c r="F94" s="28" t="str">
        <f>IF(E20="","",E20)</f>
        <v>Vyplň údaj</v>
      </c>
      <c r="G94" s="37"/>
      <c r="H94" s="37"/>
      <c r="I94" s="30" t="s">
        <v>35</v>
      </c>
      <c r="J94" s="33" t="str">
        <f>E26</f>
        <v>Pavel Romášek</v>
      </c>
      <c r="K94" s="37"/>
      <c r="L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31" s="2" customFormat="1" ht="10.35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52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pans="1:31" s="2" customFormat="1" ht="29.25" customHeight="1">
      <c r="A96" s="35"/>
      <c r="B96" s="36"/>
      <c r="C96" s="150" t="s">
        <v>118</v>
      </c>
      <c r="D96" s="151"/>
      <c r="E96" s="151"/>
      <c r="F96" s="151"/>
      <c r="G96" s="151"/>
      <c r="H96" s="151"/>
      <c r="I96" s="151"/>
      <c r="J96" s="152" t="s">
        <v>119</v>
      </c>
      <c r="K96" s="151"/>
      <c r="L96" s="52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</row>
    <row r="97" spans="1:47" s="2" customFormat="1" ht="10.35" customHeight="1">
      <c r="A97" s="35"/>
      <c r="B97" s="36"/>
      <c r="C97" s="37"/>
      <c r="D97" s="37"/>
      <c r="E97" s="37"/>
      <c r="F97" s="37"/>
      <c r="G97" s="37"/>
      <c r="H97" s="37"/>
      <c r="I97" s="37"/>
      <c r="J97" s="37"/>
      <c r="K97" s="37"/>
      <c r="L97" s="52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</row>
    <row r="98" spans="1:47" s="2" customFormat="1" ht="22.9" customHeight="1">
      <c r="A98" s="35"/>
      <c r="B98" s="36"/>
      <c r="C98" s="153" t="s">
        <v>120</v>
      </c>
      <c r="D98" s="37"/>
      <c r="E98" s="37"/>
      <c r="F98" s="37"/>
      <c r="G98" s="37"/>
      <c r="H98" s="37"/>
      <c r="I98" s="37"/>
      <c r="J98" s="85">
        <f>J129</f>
        <v>0</v>
      </c>
      <c r="K98" s="37"/>
      <c r="L98" s="52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U98" s="18" t="s">
        <v>121</v>
      </c>
    </row>
    <row r="99" spans="1:47" s="9" customFormat="1" ht="24.95" customHeight="1">
      <c r="B99" s="154"/>
      <c r="C99" s="155"/>
      <c r="D99" s="156" t="s">
        <v>122</v>
      </c>
      <c r="E99" s="157"/>
      <c r="F99" s="157"/>
      <c r="G99" s="157"/>
      <c r="H99" s="157"/>
      <c r="I99" s="157"/>
      <c r="J99" s="158">
        <f>J130</f>
        <v>0</v>
      </c>
      <c r="K99" s="155"/>
      <c r="L99" s="159"/>
    </row>
    <row r="100" spans="1:47" s="10" customFormat="1" ht="19.899999999999999" customHeight="1">
      <c r="B100" s="160"/>
      <c r="C100" s="105"/>
      <c r="D100" s="161" t="s">
        <v>123</v>
      </c>
      <c r="E100" s="162"/>
      <c r="F100" s="162"/>
      <c r="G100" s="162"/>
      <c r="H100" s="162"/>
      <c r="I100" s="162"/>
      <c r="J100" s="163">
        <f>J131</f>
        <v>0</v>
      </c>
      <c r="K100" s="105"/>
      <c r="L100" s="164"/>
    </row>
    <row r="101" spans="1:47" s="10" customFormat="1" ht="19.899999999999999" customHeight="1">
      <c r="B101" s="160"/>
      <c r="C101" s="105"/>
      <c r="D101" s="161" t="s">
        <v>124</v>
      </c>
      <c r="E101" s="162"/>
      <c r="F101" s="162"/>
      <c r="G101" s="162"/>
      <c r="H101" s="162"/>
      <c r="I101" s="162"/>
      <c r="J101" s="163">
        <f>J153</f>
        <v>0</v>
      </c>
      <c r="K101" s="105"/>
      <c r="L101" s="164"/>
    </row>
    <row r="102" spans="1:47" s="10" customFormat="1" ht="19.899999999999999" customHeight="1">
      <c r="B102" s="160"/>
      <c r="C102" s="105"/>
      <c r="D102" s="161" t="s">
        <v>125</v>
      </c>
      <c r="E102" s="162"/>
      <c r="F102" s="162"/>
      <c r="G102" s="162"/>
      <c r="H102" s="162"/>
      <c r="I102" s="162"/>
      <c r="J102" s="163">
        <f>J156</f>
        <v>0</v>
      </c>
      <c r="K102" s="105"/>
      <c r="L102" s="164"/>
    </row>
    <row r="103" spans="1:47" s="10" customFormat="1" ht="19.899999999999999" customHeight="1">
      <c r="B103" s="160"/>
      <c r="C103" s="105"/>
      <c r="D103" s="161" t="s">
        <v>126</v>
      </c>
      <c r="E103" s="162"/>
      <c r="F103" s="162"/>
      <c r="G103" s="162"/>
      <c r="H103" s="162"/>
      <c r="I103" s="162"/>
      <c r="J103" s="163">
        <f>J167</f>
        <v>0</v>
      </c>
      <c r="K103" s="105"/>
      <c r="L103" s="164"/>
    </row>
    <row r="104" spans="1:47" s="10" customFormat="1" ht="19.899999999999999" customHeight="1">
      <c r="B104" s="160"/>
      <c r="C104" s="105"/>
      <c r="D104" s="161" t="s">
        <v>127</v>
      </c>
      <c r="E104" s="162"/>
      <c r="F104" s="162"/>
      <c r="G104" s="162"/>
      <c r="H104" s="162"/>
      <c r="I104" s="162"/>
      <c r="J104" s="163">
        <f>J177</f>
        <v>0</v>
      </c>
      <c r="K104" s="105"/>
      <c r="L104" s="164"/>
    </row>
    <row r="105" spans="1:47" s="10" customFormat="1" ht="19.899999999999999" customHeight="1">
      <c r="B105" s="160"/>
      <c r="C105" s="105"/>
      <c r="D105" s="161" t="s">
        <v>128</v>
      </c>
      <c r="E105" s="162"/>
      <c r="F105" s="162"/>
      <c r="G105" s="162"/>
      <c r="H105" s="162"/>
      <c r="I105" s="162"/>
      <c r="J105" s="163">
        <f>J191</f>
        <v>0</v>
      </c>
      <c r="K105" s="105"/>
      <c r="L105" s="164"/>
    </row>
    <row r="106" spans="1:47" s="9" customFormat="1" ht="24.95" customHeight="1">
      <c r="B106" s="154"/>
      <c r="C106" s="155"/>
      <c r="D106" s="156" t="s">
        <v>129</v>
      </c>
      <c r="E106" s="157"/>
      <c r="F106" s="157"/>
      <c r="G106" s="157"/>
      <c r="H106" s="157"/>
      <c r="I106" s="157"/>
      <c r="J106" s="158">
        <f>J193</f>
        <v>0</v>
      </c>
      <c r="K106" s="155"/>
      <c r="L106" s="159"/>
    </row>
    <row r="107" spans="1:47" s="10" customFormat="1" ht="19.899999999999999" customHeight="1">
      <c r="B107" s="160"/>
      <c r="C107" s="105"/>
      <c r="D107" s="161" t="s">
        <v>130</v>
      </c>
      <c r="E107" s="162"/>
      <c r="F107" s="162"/>
      <c r="G107" s="162"/>
      <c r="H107" s="162"/>
      <c r="I107" s="162"/>
      <c r="J107" s="163">
        <f>J194</f>
        <v>0</v>
      </c>
      <c r="K107" s="105"/>
      <c r="L107" s="164"/>
    </row>
    <row r="108" spans="1:47" s="2" customFormat="1" ht="21.75" customHeight="1">
      <c r="A108" s="35"/>
      <c r="B108" s="36"/>
      <c r="C108" s="37"/>
      <c r="D108" s="37"/>
      <c r="E108" s="37"/>
      <c r="F108" s="37"/>
      <c r="G108" s="37"/>
      <c r="H108" s="37"/>
      <c r="I108" s="37"/>
      <c r="J108" s="37"/>
      <c r="K108" s="37"/>
      <c r="L108" s="52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pans="1:47" s="2" customFormat="1" ht="6.95" customHeight="1">
      <c r="A109" s="35"/>
      <c r="B109" s="55"/>
      <c r="C109" s="56"/>
      <c r="D109" s="56"/>
      <c r="E109" s="56"/>
      <c r="F109" s="56"/>
      <c r="G109" s="56"/>
      <c r="H109" s="56"/>
      <c r="I109" s="56"/>
      <c r="J109" s="56"/>
      <c r="K109" s="56"/>
      <c r="L109" s="52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3" spans="1:31" s="2" customFormat="1" ht="6.95" customHeight="1">
      <c r="A113" s="35"/>
      <c r="B113" s="57"/>
      <c r="C113" s="58"/>
      <c r="D113" s="58"/>
      <c r="E113" s="58"/>
      <c r="F113" s="58"/>
      <c r="G113" s="58"/>
      <c r="H113" s="58"/>
      <c r="I113" s="58"/>
      <c r="J113" s="58"/>
      <c r="K113" s="58"/>
      <c r="L113" s="52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pans="1:31" s="2" customFormat="1" ht="24.95" customHeight="1">
      <c r="A114" s="35"/>
      <c r="B114" s="36"/>
      <c r="C114" s="24" t="s">
        <v>131</v>
      </c>
      <c r="D114" s="37"/>
      <c r="E114" s="37"/>
      <c r="F114" s="37"/>
      <c r="G114" s="37"/>
      <c r="H114" s="37"/>
      <c r="I114" s="37"/>
      <c r="J114" s="37"/>
      <c r="K114" s="37"/>
      <c r="L114" s="52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pans="1:31" s="2" customFormat="1" ht="6.95" customHeight="1">
      <c r="A115" s="35"/>
      <c r="B115" s="36"/>
      <c r="C115" s="37"/>
      <c r="D115" s="37"/>
      <c r="E115" s="37"/>
      <c r="F115" s="37"/>
      <c r="G115" s="37"/>
      <c r="H115" s="37"/>
      <c r="I115" s="37"/>
      <c r="J115" s="37"/>
      <c r="K115" s="37"/>
      <c r="L115" s="52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pans="1:31" s="2" customFormat="1" ht="12" customHeight="1">
      <c r="A116" s="35"/>
      <c r="B116" s="36"/>
      <c r="C116" s="30" t="s">
        <v>16</v>
      </c>
      <c r="D116" s="37"/>
      <c r="E116" s="37"/>
      <c r="F116" s="37"/>
      <c r="G116" s="37"/>
      <c r="H116" s="37"/>
      <c r="I116" s="37"/>
      <c r="J116" s="37"/>
      <c r="K116" s="37"/>
      <c r="L116" s="52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pans="1:31" s="2" customFormat="1" ht="26.25" customHeight="1">
      <c r="A117" s="35"/>
      <c r="B117" s="36"/>
      <c r="C117" s="37"/>
      <c r="D117" s="37"/>
      <c r="E117" s="320" t="str">
        <f>E7</f>
        <v>VD Josefův Důl, oprava a rekonstrukce venkovní kanalizace a objektů dozorství - opravná část</v>
      </c>
      <c r="F117" s="321"/>
      <c r="G117" s="321"/>
      <c r="H117" s="321"/>
      <c r="I117" s="37"/>
      <c r="J117" s="37"/>
      <c r="K117" s="37"/>
      <c r="L117" s="52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pans="1:31" s="1" customFormat="1" ht="12" customHeight="1">
      <c r="B118" s="22"/>
      <c r="C118" s="30" t="s">
        <v>113</v>
      </c>
      <c r="D118" s="23"/>
      <c r="E118" s="23"/>
      <c r="F118" s="23"/>
      <c r="G118" s="23"/>
      <c r="H118" s="23"/>
      <c r="I118" s="23"/>
      <c r="J118" s="23"/>
      <c r="K118" s="23"/>
      <c r="L118" s="21"/>
    </row>
    <row r="119" spans="1:31" s="2" customFormat="1" ht="16.5" customHeight="1">
      <c r="A119" s="35"/>
      <c r="B119" s="36"/>
      <c r="C119" s="37"/>
      <c r="D119" s="37"/>
      <c r="E119" s="320" t="s">
        <v>114</v>
      </c>
      <c r="F119" s="322"/>
      <c r="G119" s="322"/>
      <c r="H119" s="322"/>
      <c r="I119" s="37"/>
      <c r="J119" s="37"/>
      <c r="K119" s="37"/>
      <c r="L119" s="52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pans="1:31" s="2" customFormat="1" ht="12" customHeight="1">
      <c r="A120" s="35"/>
      <c r="B120" s="36"/>
      <c r="C120" s="30" t="s">
        <v>115</v>
      </c>
      <c r="D120" s="37"/>
      <c r="E120" s="37"/>
      <c r="F120" s="37"/>
      <c r="G120" s="37"/>
      <c r="H120" s="37"/>
      <c r="I120" s="37"/>
      <c r="J120" s="37"/>
      <c r="K120" s="37"/>
      <c r="L120" s="52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pans="1:31" s="2" customFormat="1" ht="16.5" customHeight="1">
      <c r="A121" s="35"/>
      <c r="B121" s="36"/>
      <c r="C121" s="37"/>
      <c r="D121" s="37"/>
      <c r="E121" s="268" t="str">
        <f>E11</f>
        <v>SO 01 - Oprava žlabu</v>
      </c>
      <c r="F121" s="322"/>
      <c r="G121" s="322"/>
      <c r="H121" s="322"/>
      <c r="I121" s="37"/>
      <c r="J121" s="37"/>
      <c r="K121" s="37"/>
      <c r="L121" s="52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pans="1:31" s="2" customFormat="1" ht="6.95" customHeight="1">
      <c r="A122" s="35"/>
      <c r="B122" s="36"/>
      <c r="C122" s="37"/>
      <c r="D122" s="37"/>
      <c r="E122" s="37"/>
      <c r="F122" s="37"/>
      <c r="G122" s="37"/>
      <c r="H122" s="37"/>
      <c r="I122" s="37"/>
      <c r="J122" s="37"/>
      <c r="K122" s="37"/>
      <c r="L122" s="52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pans="1:31" s="2" customFormat="1" ht="12" customHeight="1">
      <c r="A123" s="35"/>
      <c r="B123" s="36"/>
      <c r="C123" s="30" t="s">
        <v>20</v>
      </c>
      <c r="D123" s="37"/>
      <c r="E123" s="37"/>
      <c r="F123" s="28" t="str">
        <f>F14</f>
        <v>VD Josefův Důl</v>
      </c>
      <c r="G123" s="37"/>
      <c r="H123" s="37"/>
      <c r="I123" s="30" t="s">
        <v>22</v>
      </c>
      <c r="J123" s="67" t="str">
        <f>IF(J14="","",J14)</f>
        <v>22. 4. 2021</v>
      </c>
      <c r="K123" s="37"/>
      <c r="L123" s="52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pans="1:31" s="2" customFormat="1" ht="6.95" customHeight="1">
      <c r="A124" s="35"/>
      <c r="B124" s="36"/>
      <c r="C124" s="37"/>
      <c r="D124" s="37"/>
      <c r="E124" s="37"/>
      <c r="F124" s="37"/>
      <c r="G124" s="37"/>
      <c r="H124" s="37"/>
      <c r="I124" s="37"/>
      <c r="J124" s="37"/>
      <c r="K124" s="37"/>
      <c r="L124" s="52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</row>
    <row r="125" spans="1:31" s="2" customFormat="1" ht="15.2" customHeight="1">
      <c r="A125" s="35"/>
      <c r="B125" s="36"/>
      <c r="C125" s="30" t="s">
        <v>24</v>
      </c>
      <c r="D125" s="37"/>
      <c r="E125" s="37"/>
      <c r="F125" s="28" t="str">
        <f>E17</f>
        <v>Povodí Labe, státní podnik</v>
      </c>
      <c r="G125" s="37"/>
      <c r="H125" s="37"/>
      <c r="I125" s="30" t="s">
        <v>30</v>
      </c>
      <c r="J125" s="33" t="str">
        <f>E23</f>
        <v>Multiaqua s.r.o.</v>
      </c>
      <c r="K125" s="37"/>
      <c r="L125" s="52"/>
      <c r="S125" s="35"/>
      <c r="T125" s="35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</row>
    <row r="126" spans="1:31" s="2" customFormat="1" ht="15.2" customHeight="1">
      <c r="A126" s="35"/>
      <c r="B126" s="36"/>
      <c r="C126" s="30" t="s">
        <v>28</v>
      </c>
      <c r="D126" s="37"/>
      <c r="E126" s="37"/>
      <c r="F126" s="28" t="str">
        <f>IF(E20="","",E20)</f>
        <v>Vyplň údaj</v>
      </c>
      <c r="G126" s="37"/>
      <c r="H126" s="37"/>
      <c r="I126" s="30" t="s">
        <v>35</v>
      </c>
      <c r="J126" s="33" t="str">
        <f>E26</f>
        <v>Pavel Romášek</v>
      </c>
      <c r="K126" s="37"/>
      <c r="L126" s="52"/>
      <c r="S126" s="35"/>
      <c r="T126" s="35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</row>
    <row r="127" spans="1:31" s="2" customFormat="1" ht="10.35" customHeight="1">
      <c r="A127" s="35"/>
      <c r="B127" s="36"/>
      <c r="C127" s="37"/>
      <c r="D127" s="37"/>
      <c r="E127" s="37"/>
      <c r="F127" s="37"/>
      <c r="G127" s="37"/>
      <c r="H127" s="37"/>
      <c r="I127" s="37"/>
      <c r="J127" s="37"/>
      <c r="K127" s="37"/>
      <c r="L127" s="52"/>
      <c r="S127" s="35"/>
      <c r="T127" s="35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</row>
    <row r="128" spans="1:31" s="11" customFormat="1" ht="29.25" customHeight="1">
      <c r="A128" s="165"/>
      <c r="B128" s="166"/>
      <c r="C128" s="167" t="s">
        <v>132</v>
      </c>
      <c r="D128" s="168" t="s">
        <v>64</v>
      </c>
      <c r="E128" s="168" t="s">
        <v>60</v>
      </c>
      <c r="F128" s="168" t="s">
        <v>61</v>
      </c>
      <c r="G128" s="168" t="s">
        <v>133</v>
      </c>
      <c r="H128" s="168" t="s">
        <v>134</v>
      </c>
      <c r="I128" s="168" t="s">
        <v>135</v>
      </c>
      <c r="J128" s="168" t="s">
        <v>119</v>
      </c>
      <c r="K128" s="169" t="s">
        <v>136</v>
      </c>
      <c r="L128" s="170"/>
      <c r="M128" s="76" t="s">
        <v>1</v>
      </c>
      <c r="N128" s="77" t="s">
        <v>43</v>
      </c>
      <c r="O128" s="77" t="s">
        <v>137</v>
      </c>
      <c r="P128" s="77" t="s">
        <v>138</v>
      </c>
      <c r="Q128" s="77" t="s">
        <v>139</v>
      </c>
      <c r="R128" s="77" t="s">
        <v>140</v>
      </c>
      <c r="S128" s="77" t="s">
        <v>141</v>
      </c>
      <c r="T128" s="78" t="s">
        <v>142</v>
      </c>
      <c r="U128" s="165"/>
      <c r="V128" s="165"/>
      <c r="W128" s="165"/>
      <c r="X128" s="165"/>
      <c r="Y128" s="165"/>
      <c r="Z128" s="165"/>
      <c r="AA128" s="165"/>
      <c r="AB128" s="165"/>
      <c r="AC128" s="165"/>
      <c r="AD128" s="165"/>
      <c r="AE128" s="165"/>
    </row>
    <row r="129" spans="1:65" s="2" customFormat="1" ht="22.9" customHeight="1">
      <c r="A129" s="35"/>
      <c r="B129" s="36"/>
      <c r="C129" s="83" t="s">
        <v>143</v>
      </c>
      <c r="D129" s="37"/>
      <c r="E129" s="37"/>
      <c r="F129" s="37"/>
      <c r="G129" s="37"/>
      <c r="H129" s="37"/>
      <c r="I129" s="37"/>
      <c r="J129" s="171">
        <f>BK129</f>
        <v>0</v>
      </c>
      <c r="K129" s="37"/>
      <c r="L129" s="40"/>
      <c r="M129" s="79"/>
      <c r="N129" s="172"/>
      <c r="O129" s="80"/>
      <c r="P129" s="173">
        <f>P130+P193</f>
        <v>0</v>
      </c>
      <c r="Q129" s="80"/>
      <c r="R129" s="173">
        <f>R130+R193</f>
        <v>24.427095242</v>
      </c>
      <c r="S129" s="80"/>
      <c r="T129" s="174">
        <f>T130+T193</f>
        <v>18.7546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T129" s="18" t="s">
        <v>78</v>
      </c>
      <c r="AU129" s="18" t="s">
        <v>121</v>
      </c>
      <c r="BK129" s="175">
        <f>BK130+BK193</f>
        <v>0</v>
      </c>
    </row>
    <row r="130" spans="1:65" s="12" customFormat="1" ht="25.9" customHeight="1">
      <c r="B130" s="176"/>
      <c r="C130" s="177"/>
      <c r="D130" s="178" t="s">
        <v>78</v>
      </c>
      <c r="E130" s="179" t="s">
        <v>144</v>
      </c>
      <c r="F130" s="179" t="s">
        <v>145</v>
      </c>
      <c r="G130" s="177"/>
      <c r="H130" s="177"/>
      <c r="I130" s="180"/>
      <c r="J130" s="181">
        <f>BK130</f>
        <v>0</v>
      </c>
      <c r="K130" s="177"/>
      <c r="L130" s="182"/>
      <c r="M130" s="183"/>
      <c r="N130" s="184"/>
      <c r="O130" s="184"/>
      <c r="P130" s="185">
        <f>P131+P153+P156+P167+P177+P191</f>
        <v>0</v>
      </c>
      <c r="Q130" s="184"/>
      <c r="R130" s="185">
        <f>R131+R153+R156+R167+R177+R191</f>
        <v>24.405929742000001</v>
      </c>
      <c r="S130" s="184"/>
      <c r="T130" s="186">
        <f>T131+T153+T156+T167+T177+T191</f>
        <v>18.7546</v>
      </c>
      <c r="AR130" s="187" t="s">
        <v>86</v>
      </c>
      <c r="AT130" s="188" t="s">
        <v>78</v>
      </c>
      <c r="AU130" s="188" t="s">
        <v>79</v>
      </c>
      <c r="AY130" s="187" t="s">
        <v>146</v>
      </c>
      <c r="BK130" s="189">
        <f>BK131+BK153+BK156+BK167+BK177+BK191</f>
        <v>0</v>
      </c>
    </row>
    <row r="131" spans="1:65" s="12" customFormat="1" ht="22.9" customHeight="1">
      <c r="B131" s="176"/>
      <c r="C131" s="177"/>
      <c r="D131" s="178" t="s">
        <v>78</v>
      </c>
      <c r="E131" s="190" t="s">
        <v>86</v>
      </c>
      <c r="F131" s="190" t="s">
        <v>147</v>
      </c>
      <c r="G131" s="177"/>
      <c r="H131" s="177"/>
      <c r="I131" s="180"/>
      <c r="J131" s="191">
        <f>BK131</f>
        <v>0</v>
      </c>
      <c r="K131" s="177"/>
      <c r="L131" s="182"/>
      <c r="M131" s="183"/>
      <c r="N131" s="184"/>
      <c r="O131" s="184"/>
      <c r="P131" s="185">
        <f>SUM(P132:P152)</f>
        <v>0</v>
      </c>
      <c r="Q131" s="184"/>
      <c r="R131" s="185">
        <f>SUM(R132:R152)</f>
        <v>6.8400000000000004E-4</v>
      </c>
      <c r="S131" s="184"/>
      <c r="T131" s="186">
        <f>SUM(T132:T152)</f>
        <v>5.8250000000000002</v>
      </c>
      <c r="AR131" s="187" t="s">
        <v>86</v>
      </c>
      <c r="AT131" s="188" t="s">
        <v>78</v>
      </c>
      <c r="AU131" s="188" t="s">
        <v>86</v>
      </c>
      <c r="AY131" s="187" t="s">
        <v>146</v>
      </c>
      <c r="BK131" s="189">
        <f>SUM(BK132:BK152)</f>
        <v>0</v>
      </c>
    </row>
    <row r="132" spans="1:65" s="2" customFormat="1" ht="62.65" customHeight="1">
      <c r="A132" s="35"/>
      <c r="B132" s="36"/>
      <c r="C132" s="192" t="s">
        <v>86</v>
      </c>
      <c r="D132" s="192" t="s">
        <v>148</v>
      </c>
      <c r="E132" s="193" t="s">
        <v>149</v>
      </c>
      <c r="F132" s="194" t="s">
        <v>150</v>
      </c>
      <c r="G132" s="195" t="s">
        <v>151</v>
      </c>
      <c r="H132" s="196">
        <v>9.32</v>
      </c>
      <c r="I132" s="197"/>
      <c r="J132" s="198">
        <f>ROUND(I132*H132,2)</f>
        <v>0</v>
      </c>
      <c r="K132" s="194" t="s">
        <v>152</v>
      </c>
      <c r="L132" s="40"/>
      <c r="M132" s="199" t="s">
        <v>1</v>
      </c>
      <c r="N132" s="200" t="s">
        <v>44</v>
      </c>
      <c r="O132" s="72"/>
      <c r="P132" s="201">
        <f>O132*H132</f>
        <v>0</v>
      </c>
      <c r="Q132" s="201">
        <v>0</v>
      </c>
      <c r="R132" s="201">
        <f>Q132*H132</f>
        <v>0</v>
      </c>
      <c r="S132" s="201">
        <v>0.625</v>
      </c>
      <c r="T132" s="202">
        <f>S132*H132</f>
        <v>5.8250000000000002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03" t="s">
        <v>153</v>
      </c>
      <c r="AT132" s="203" t="s">
        <v>148</v>
      </c>
      <c r="AU132" s="203" t="s">
        <v>88</v>
      </c>
      <c r="AY132" s="18" t="s">
        <v>146</v>
      </c>
      <c r="BE132" s="204">
        <f>IF(N132="základní",J132,0)</f>
        <v>0</v>
      </c>
      <c r="BF132" s="204">
        <f>IF(N132="snížená",J132,0)</f>
        <v>0</v>
      </c>
      <c r="BG132" s="204">
        <f>IF(N132="zákl. přenesená",J132,0)</f>
        <v>0</v>
      </c>
      <c r="BH132" s="204">
        <f>IF(N132="sníž. přenesená",J132,0)</f>
        <v>0</v>
      </c>
      <c r="BI132" s="204">
        <f>IF(N132="nulová",J132,0)</f>
        <v>0</v>
      </c>
      <c r="BJ132" s="18" t="s">
        <v>86</v>
      </c>
      <c r="BK132" s="204">
        <f>ROUND(I132*H132,2)</f>
        <v>0</v>
      </c>
      <c r="BL132" s="18" t="s">
        <v>153</v>
      </c>
      <c r="BM132" s="203" t="s">
        <v>154</v>
      </c>
    </row>
    <row r="133" spans="1:65" s="13" customFormat="1" ht="11.25">
      <c r="B133" s="205"/>
      <c r="C133" s="206"/>
      <c r="D133" s="207" t="s">
        <v>155</v>
      </c>
      <c r="E133" s="208" t="s">
        <v>1</v>
      </c>
      <c r="F133" s="209" t="s">
        <v>156</v>
      </c>
      <c r="G133" s="206"/>
      <c r="H133" s="210">
        <v>9.32</v>
      </c>
      <c r="I133" s="211"/>
      <c r="J133" s="206"/>
      <c r="K133" s="206"/>
      <c r="L133" s="212"/>
      <c r="M133" s="213"/>
      <c r="N133" s="214"/>
      <c r="O133" s="214"/>
      <c r="P133" s="214"/>
      <c r="Q133" s="214"/>
      <c r="R133" s="214"/>
      <c r="S133" s="214"/>
      <c r="T133" s="215"/>
      <c r="AT133" s="216" t="s">
        <v>155</v>
      </c>
      <c r="AU133" s="216" t="s">
        <v>88</v>
      </c>
      <c r="AV133" s="13" t="s">
        <v>88</v>
      </c>
      <c r="AW133" s="13" t="s">
        <v>34</v>
      </c>
      <c r="AX133" s="13" t="s">
        <v>86</v>
      </c>
      <c r="AY133" s="216" t="s">
        <v>146</v>
      </c>
    </row>
    <row r="134" spans="1:65" s="2" customFormat="1" ht="24.2" customHeight="1">
      <c r="A134" s="35"/>
      <c r="B134" s="36"/>
      <c r="C134" s="192" t="s">
        <v>88</v>
      </c>
      <c r="D134" s="192" t="s">
        <v>148</v>
      </c>
      <c r="E134" s="193" t="s">
        <v>157</v>
      </c>
      <c r="F134" s="194" t="s">
        <v>158</v>
      </c>
      <c r="G134" s="195" t="s">
        <v>159</v>
      </c>
      <c r="H134" s="196">
        <v>6.4</v>
      </c>
      <c r="I134" s="197"/>
      <c r="J134" s="198">
        <f>ROUND(I134*H134,2)</f>
        <v>0</v>
      </c>
      <c r="K134" s="194" t="s">
        <v>152</v>
      </c>
      <c r="L134" s="40"/>
      <c r="M134" s="199" t="s">
        <v>1</v>
      </c>
      <c r="N134" s="200" t="s">
        <v>44</v>
      </c>
      <c r="O134" s="72"/>
      <c r="P134" s="201">
        <f>O134*H134</f>
        <v>0</v>
      </c>
      <c r="Q134" s="201">
        <v>0</v>
      </c>
      <c r="R134" s="201">
        <f>Q134*H134</f>
        <v>0</v>
      </c>
      <c r="S134" s="201">
        <v>0</v>
      </c>
      <c r="T134" s="202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03" t="s">
        <v>153</v>
      </c>
      <c r="AT134" s="203" t="s">
        <v>148</v>
      </c>
      <c r="AU134" s="203" t="s">
        <v>88</v>
      </c>
      <c r="AY134" s="18" t="s">
        <v>146</v>
      </c>
      <c r="BE134" s="204">
        <f>IF(N134="základní",J134,0)</f>
        <v>0</v>
      </c>
      <c r="BF134" s="204">
        <f>IF(N134="snížená",J134,0)</f>
        <v>0</v>
      </c>
      <c r="BG134" s="204">
        <f>IF(N134="zákl. přenesená",J134,0)</f>
        <v>0</v>
      </c>
      <c r="BH134" s="204">
        <f>IF(N134="sníž. přenesená",J134,0)</f>
        <v>0</v>
      </c>
      <c r="BI134" s="204">
        <f>IF(N134="nulová",J134,0)</f>
        <v>0</v>
      </c>
      <c r="BJ134" s="18" t="s">
        <v>86</v>
      </c>
      <c r="BK134" s="204">
        <f>ROUND(I134*H134,2)</f>
        <v>0</v>
      </c>
      <c r="BL134" s="18" t="s">
        <v>153</v>
      </c>
      <c r="BM134" s="203" t="s">
        <v>160</v>
      </c>
    </row>
    <row r="135" spans="1:65" s="13" customFormat="1" ht="11.25">
      <c r="B135" s="205"/>
      <c r="C135" s="206"/>
      <c r="D135" s="207" t="s">
        <v>155</v>
      </c>
      <c r="E135" s="208" t="s">
        <v>1</v>
      </c>
      <c r="F135" s="209" t="s">
        <v>161</v>
      </c>
      <c r="G135" s="206"/>
      <c r="H135" s="210">
        <v>6.4</v>
      </c>
      <c r="I135" s="211"/>
      <c r="J135" s="206"/>
      <c r="K135" s="206"/>
      <c r="L135" s="212"/>
      <c r="M135" s="213"/>
      <c r="N135" s="214"/>
      <c r="O135" s="214"/>
      <c r="P135" s="214"/>
      <c r="Q135" s="214"/>
      <c r="R135" s="214"/>
      <c r="S135" s="214"/>
      <c r="T135" s="215"/>
      <c r="AT135" s="216" t="s">
        <v>155</v>
      </c>
      <c r="AU135" s="216" t="s">
        <v>88</v>
      </c>
      <c r="AV135" s="13" t="s">
        <v>88</v>
      </c>
      <c r="AW135" s="13" t="s">
        <v>34</v>
      </c>
      <c r="AX135" s="13" t="s">
        <v>86</v>
      </c>
      <c r="AY135" s="216" t="s">
        <v>146</v>
      </c>
    </row>
    <row r="136" spans="1:65" s="2" customFormat="1" ht="62.65" customHeight="1">
      <c r="A136" s="35"/>
      <c r="B136" s="36"/>
      <c r="C136" s="192" t="s">
        <v>162</v>
      </c>
      <c r="D136" s="192" t="s">
        <v>148</v>
      </c>
      <c r="E136" s="193" t="s">
        <v>163</v>
      </c>
      <c r="F136" s="194" t="s">
        <v>164</v>
      </c>
      <c r="G136" s="195" t="s">
        <v>159</v>
      </c>
      <c r="H136" s="196">
        <v>1.98</v>
      </c>
      <c r="I136" s="197"/>
      <c r="J136" s="198">
        <f>ROUND(I136*H136,2)</f>
        <v>0</v>
      </c>
      <c r="K136" s="194" t="s">
        <v>152</v>
      </c>
      <c r="L136" s="40"/>
      <c r="M136" s="199" t="s">
        <v>1</v>
      </c>
      <c r="N136" s="200" t="s">
        <v>44</v>
      </c>
      <c r="O136" s="72"/>
      <c r="P136" s="201">
        <f>O136*H136</f>
        <v>0</v>
      </c>
      <c r="Q136" s="201">
        <v>0</v>
      </c>
      <c r="R136" s="201">
        <f>Q136*H136</f>
        <v>0</v>
      </c>
      <c r="S136" s="201">
        <v>0</v>
      </c>
      <c r="T136" s="202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03" t="s">
        <v>153</v>
      </c>
      <c r="AT136" s="203" t="s">
        <v>148</v>
      </c>
      <c r="AU136" s="203" t="s">
        <v>88</v>
      </c>
      <c r="AY136" s="18" t="s">
        <v>146</v>
      </c>
      <c r="BE136" s="204">
        <f>IF(N136="základní",J136,0)</f>
        <v>0</v>
      </c>
      <c r="BF136" s="204">
        <f>IF(N136="snížená",J136,0)</f>
        <v>0</v>
      </c>
      <c r="BG136" s="204">
        <f>IF(N136="zákl. přenesená",J136,0)</f>
        <v>0</v>
      </c>
      <c r="BH136" s="204">
        <f>IF(N136="sníž. přenesená",J136,0)</f>
        <v>0</v>
      </c>
      <c r="BI136" s="204">
        <f>IF(N136="nulová",J136,0)</f>
        <v>0</v>
      </c>
      <c r="BJ136" s="18" t="s">
        <v>86</v>
      </c>
      <c r="BK136" s="204">
        <f>ROUND(I136*H136,2)</f>
        <v>0</v>
      </c>
      <c r="BL136" s="18" t="s">
        <v>153</v>
      </c>
      <c r="BM136" s="203" t="s">
        <v>165</v>
      </c>
    </row>
    <row r="137" spans="1:65" s="14" customFormat="1" ht="11.25">
      <c r="B137" s="217"/>
      <c r="C137" s="218"/>
      <c r="D137" s="207" t="s">
        <v>155</v>
      </c>
      <c r="E137" s="219" t="s">
        <v>1</v>
      </c>
      <c r="F137" s="220" t="s">
        <v>166</v>
      </c>
      <c r="G137" s="218"/>
      <c r="H137" s="219" t="s">
        <v>1</v>
      </c>
      <c r="I137" s="221"/>
      <c r="J137" s="218"/>
      <c r="K137" s="218"/>
      <c r="L137" s="222"/>
      <c r="M137" s="223"/>
      <c r="N137" s="224"/>
      <c r="O137" s="224"/>
      <c r="P137" s="224"/>
      <c r="Q137" s="224"/>
      <c r="R137" s="224"/>
      <c r="S137" s="224"/>
      <c r="T137" s="225"/>
      <c r="AT137" s="226" t="s">
        <v>155</v>
      </c>
      <c r="AU137" s="226" t="s">
        <v>88</v>
      </c>
      <c r="AV137" s="14" t="s">
        <v>86</v>
      </c>
      <c r="AW137" s="14" t="s">
        <v>34</v>
      </c>
      <c r="AX137" s="14" t="s">
        <v>79</v>
      </c>
      <c r="AY137" s="226" t="s">
        <v>146</v>
      </c>
    </row>
    <row r="138" spans="1:65" s="13" customFormat="1" ht="11.25">
      <c r="B138" s="205"/>
      <c r="C138" s="206"/>
      <c r="D138" s="207" t="s">
        <v>155</v>
      </c>
      <c r="E138" s="208" t="s">
        <v>1</v>
      </c>
      <c r="F138" s="209" t="s">
        <v>167</v>
      </c>
      <c r="G138" s="206"/>
      <c r="H138" s="210">
        <v>6.4</v>
      </c>
      <c r="I138" s="211"/>
      <c r="J138" s="206"/>
      <c r="K138" s="206"/>
      <c r="L138" s="212"/>
      <c r="M138" s="213"/>
      <c r="N138" s="214"/>
      <c r="O138" s="214"/>
      <c r="P138" s="214"/>
      <c r="Q138" s="214"/>
      <c r="R138" s="214"/>
      <c r="S138" s="214"/>
      <c r="T138" s="215"/>
      <c r="AT138" s="216" t="s">
        <v>155</v>
      </c>
      <c r="AU138" s="216" t="s">
        <v>88</v>
      </c>
      <c r="AV138" s="13" t="s">
        <v>88</v>
      </c>
      <c r="AW138" s="13" t="s">
        <v>34</v>
      </c>
      <c r="AX138" s="13" t="s">
        <v>79</v>
      </c>
      <c r="AY138" s="216" t="s">
        <v>146</v>
      </c>
    </row>
    <row r="139" spans="1:65" s="13" customFormat="1" ht="11.25">
      <c r="B139" s="205"/>
      <c r="C139" s="206"/>
      <c r="D139" s="207" t="s">
        <v>155</v>
      </c>
      <c r="E139" s="208" t="s">
        <v>1</v>
      </c>
      <c r="F139" s="209" t="s">
        <v>168</v>
      </c>
      <c r="G139" s="206"/>
      <c r="H139" s="210">
        <v>-1.8</v>
      </c>
      <c r="I139" s="211"/>
      <c r="J139" s="206"/>
      <c r="K139" s="206"/>
      <c r="L139" s="212"/>
      <c r="M139" s="213"/>
      <c r="N139" s="214"/>
      <c r="O139" s="214"/>
      <c r="P139" s="214"/>
      <c r="Q139" s="214"/>
      <c r="R139" s="214"/>
      <c r="S139" s="214"/>
      <c r="T139" s="215"/>
      <c r="AT139" s="216" t="s">
        <v>155</v>
      </c>
      <c r="AU139" s="216" t="s">
        <v>88</v>
      </c>
      <c r="AV139" s="13" t="s">
        <v>88</v>
      </c>
      <c r="AW139" s="13" t="s">
        <v>34</v>
      </c>
      <c r="AX139" s="13" t="s">
        <v>79</v>
      </c>
      <c r="AY139" s="216" t="s">
        <v>146</v>
      </c>
    </row>
    <row r="140" spans="1:65" s="13" customFormat="1" ht="11.25">
      <c r="B140" s="205"/>
      <c r="C140" s="206"/>
      <c r="D140" s="207" t="s">
        <v>155</v>
      </c>
      <c r="E140" s="208" t="s">
        <v>1</v>
      </c>
      <c r="F140" s="209" t="s">
        <v>169</v>
      </c>
      <c r="G140" s="206"/>
      <c r="H140" s="210">
        <v>-2.62</v>
      </c>
      <c r="I140" s="211"/>
      <c r="J140" s="206"/>
      <c r="K140" s="206"/>
      <c r="L140" s="212"/>
      <c r="M140" s="213"/>
      <c r="N140" s="214"/>
      <c r="O140" s="214"/>
      <c r="P140" s="214"/>
      <c r="Q140" s="214"/>
      <c r="R140" s="214"/>
      <c r="S140" s="214"/>
      <c r="T140" s="215"/>
      <c r="AT140" s="216" t="s">
        <v>155</v>
      </c>
      <c r="AU140" s="216" t="s">
        <v>88</v>
      </c>
      <c r="AV140" s="13" t="s">
        <v>88</v>
      </c>
      <c r="AW140" s="13" t="s">
        <v>34</v>
      </c>
      <c r="AX140" s="13" t="s">
        <v>79</v>
      </c>
      <c r="AY140" s="216" t="s">
        <v>146</v>
      </c>
    </row>
    <row r="141" spans="1:65" s="15" customFormat="1" ht="11.25">
      <c r="B141" s="227"/>
      <c r="C141" s="228"/>
      <c r="D141" s="207" t="s">
        <v>155</v>
      </c>
      <c r="E141" s="229" t="s">
        <v>1</v>
      </c>
      <c r="F141" s="230" t="s">
        <v>170</v>
      </c>
      <c r="G141" s="228"/>
      <c r="H141" s="231">
        <v>1.98</v>
      </c>
      <c r="I141" s="232"/>
      <c r="J141" s="228"/>
      <c r="K141" s="228"/>
      <c r="L141" s="233"/>
      <c r="M141" s="234"/>
      <c r="N141" s="235"/>
      <c r="O141" s="235"/>
      <c r="P141" s="235"/>
      <c r="Q141" s="235"/>
      <c r="R141" s="235"/>
      <c r="S141" s="235"/>
      <c r="T141" s="236"/>
      <c r="AT141" s="237" t="s">
        <v>155</v>
      </c>
      <c r="AU141" s="237" t="s">
        <v>88</v>
      </c>
      <c r="AV141" s="15" t="s">
        <v>153</v>
      </c>
      <c r="AW141" s="15" t="s">
        <v>34</v>
      </c>
      <c r="AX141" s="15" t="s">
        <v>86</v>
      </c>
      <c r="AY141" s="237" t="s">
        <v>146</v>
      </c>
    </row>
    <row r="142" spans="1:65" s="2" customFormat="1" ht="66.75" customHeight="1">
      <c r="A142" s="35"/>
      <c r="B142" s="36"/>
      <c r="C142" s="192" t="s">
        <v>153</v>
      </c>
      <c r="D142" s="192" t="s">
        <v>148</v>
      </c>
      <c r="E142" s="193" t="s">
        <v>171</v>
      </c>
      <c r="F142" s="194" t="s">
        <v>172</v>
      </c>
      <c r="G142" s="195" t="s">
        <v>159</v>
      </c>
      <c r="H142" s="196">
        <v>9.9</v>
      </c>
      <c r="I142" s="197"/>
      <c r="J142" s="198">
        <f>ROUND(I142*H142,2)</f>
        <v>0</v>
      </c>
      <c r="K142" s="194" t="s">
        <v>152</v>
      </c>
      <c r="L142" s="40"/>
      <c r="M142" s="199" t="s">
        <v>1</v>
      </c>
      <c r="N142" s="200" t="s">
        <v>44</v>
      </c>
      <c r="O142" s="72"/>
      <c r="P142" s="201">
        <f>O142*H142</f>
        <v>0</v>
      </c>
      <c r="Q142" s="201">
        <v>0</v>
      </c>
      <c r="R142" s="201">
        <f>Q142*H142</f>
        <v>0</v>
      </c>
      <c r="S142" s="201">
        <v>0</v>
      </c>
      <c r="T142" s="202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03" t="s">
        <v>153</v>
      </c>
      <c r="AT142" s="203" t="s">
        <v>148</v>
      </c>
      <c r="AU142" s="203" t="s">
        <v>88</v>
      </c>
      <c r="AY142" s="18" t="s">
        <v>146</v>
      </c>
      <c r="BE142" s="204">
        <f>IF(N142="základní",J142,0)</f>
        <v>0</v>
      </c>
      <c r="BF142" s="204">
        <f>IF(N142="snížená",J142,0)</f>
        <v>0</v>
      </c>
      <c r="BG142" s="204">
        <f>IF(N142="zákl. přenesená",J142,0)</f>
        <v>0</v>
      </c>
      <c r="BH142" s="204">
        <f>IF(N142="sníž. přenesená",J142,0)</f>
        <v>0</v>
      </c>
      <c r="BI142" s="204">
        <f>IF(N142="nulová",J142,0)</f>
        <v>0</v>
      </c>
      <c r="BJ142" s="18" t="s">
        <v>86</v>
      </c>
      <c r="BK142" s="204">
        <f>ROUND(I142*H142,2)</f>
        <v>0</v>
      </c>
      <c r="BL142" s="18" t="s">
        <v>153</v>
      </c>
      <c r="BM142" s="203" t="s">
        <v>173</v>
      </c>
    </row>
    <row r="143" spans="1:65" s="14" customFormat="1" ht="11.25">
      <c r="B143" s="217"/>
      <c r="C143" s="218"/>
      <c r="D143" s="207" t="s">
        <v>155</v>
      </c>
      <c r="E143" s="219" t="s">
        <v>1</v>
      </c>
      <c r="F143" s="220" t="s">
        <v>174</v>
      </c>
      <c r="G143" s="218"/>
      <c r="H143" s="219" t="s">
        <v>1</v>
      </c>
      <c r="I143" s="221"/>
      <c r="J143" s="218"/>
      <c r="K143" s="218"/>
      <c r="L143" s="222"/>
      <c r="M143" s="223"/>
      <c r="N143" s="224"/>
      <c r="O143" s="224"/>
      <c r="P143" s="224"/>
      <c r="Q143" s="224"/>
      <c r="R143" s="224"/>
      <c r="S143" s="224"/>
      <c r="T143" s="225"/>
      <c r="AT143" s="226" t="s">
        <v>155</v>
      </c>
      <c r="AU143" s="226" t="s">
        <v>88</v>
      </c>
      <c r="AV143" s="14" t="s">
        <v>86</v>
      </c>
      <c r="AW143" s="14" t="s">
        <v>34</v>
      </c>
      <c r="AX143" s="14" t="s">
        <v>79</v>
      </c>
      <c r="AY143" s="226" t="s">
        <v>146</v>
      </c>
    </row>
    <row r="144" spans="1:65" s="13" customFormat="1" ht="11.25">
      <c r="B144" s="205"/>
      <c r="C144" s="206"/>
      <c r="D144" s="207" t="s">
        <v>155</v>
      </c>
      <c r="E144" s="208" t="s">
        <v>1</v>
      </c>
      <c r="F144" s="209" t="s">
        <v>175</v>
      </c>
      <c r="G144" s="206"/>
      <c r="H144" s="210">
        <v>9.9</v>
      </c>
      <c r="I144" s="211"/>
      <c r="J144" s="206"/>
      <c r="K144" s="206"/>
      <c r="L144" s="212"/>
      <c r="M144" s="213"/>
      <c r="N144" s="214"/>
      <c r="O144" s="214"/>
      <c r="P144" s="214"/>
      <c r="Q144" s="214"/>
      <c r="R144" s="214"/>
      <c r="S144" s="214"/>
      <c r="T144" s="215"/>
      <c r="AT144" s="216" t="s">
        <v>155</v>
      </c>
      <c r="AU144" s="216" t="s">
        <v>88</v>
      </c>
      <c r="AV144" s="13" t="s">
        <v>88</v>
      </c>
      <c r="AW144" s="13" t="s">
        <v>34</v>
      </c>
      <c r="AX144" s="13" t="s">
        <v>86</v>
      </c>
      <c r="AY144" s="216" t="s">
        <v>146</v>
      </c>
    </row>
    <row r="145" spans="1:65" s="2" customFormat="1" ht="44.25" customHeight="1">
      <c r="A145" s="35"/>
      <c r="B145" s="36"/>
      <c r="C145" s="192" t="s">
        <v>176</v>
      </c>
      <c r="D145" s="192" t="s">
        <v>148</v>
      </c>
      <c r="E145" s="193" t="s">
        <v>177</v>
      </c>
      <c r="F145" s="194" t="s">
        <v>178</v>
      </c>
      <c r="G145" s="195" t="s">
        <v>159</v>
      </c>
      <c r="H145" s="196">
        <v>1.8</v>
      </c>
      <c r="I145" s="197"/>
      <c r="J145" s="198">
        <f>ROUND(I145*H145,2)</f>
        <v>0</v>
      </c>
      <c r="K145" s="194" t="s">
        <v>152</v>
      </c>
      <c r="L145" s="40"/>
      <c r="M145" s="199" t="s">
        <v>1</v>
      </c>
      <c r="N145" s="200" t="s">
        <v>44</v>
      </c>
      <c r="O145" s="72"/>
      <c r="P145" s="201">
        <f>O145*H145</f>
        <v>0</v>
      </c>
      <c r="Q145" s="201">
        <v>0</v>
      </c>
      <c r="R145" s="201">
        <f>Q145*H145</f>
        <v>0</v>
      </c>
      <c r="S145" s="201">
        <v>0</v>
      </c>
      <c r="T145" s="202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03" t="s">
        <v>153</v>
      </c>
      <c r="AT145" s="203" t="s">
        <v>148</v>
      </c>
      <c r="AU145" s="203" t="s">
        <v>88</v>
      </c>
      <c r="AY145" s="18" t="s">
        <v>146</v>
      </c>
      <c r="BE145" s="204">
        <f>IF(N145="základní",J145,0)</f>
        <v>0</v>
      </c>
      <c r="BF145" s="204">
        <f>IF(N145="snížená",J145,0)</f>
        <v>0</v>
      </c>
      <c r="BG145" s="204">
        <f>IF(N145="zákl. přenesená",J145,0)</f>
        <v>0</v>
      </c>
      <c r="BH145" s="204">
        <f>IF(N145="sníž. přenesená",J145,0)</f>
        <v>0</v>
      </c>
      <c r="BI145" s="204">
        <f>IF(N145="nulová",J145,0)</f>
        <v>0</v>
      </c>
      <c r="BJ145" s="18" t="s">
        <v>86</v>
      </c>
      <c r="BK145" s="204">
        <f>ROUND(I145*H145,2)</f>
        <v>0</v>
      </c>
      <c r="BL145" s="18" t="s">
        <v>153</v>
      </c>
      <c r="BM145" s="203" t="s">
        <v>179</v>
      </c>
    </row>
    <row r="146" spans="1:65" s="2" customFormat="1" ht="44.25" customHeight="1">
      <c r="A146" s="35"/>
      <c r="B146" s="36"/>
      <c r="C146" s="192" t="s">
        <v>180</v>
      </c>
      <c r="D146" s="192" t="s">
        <v>148</v>
      </c>
      <c r="E146" s="193" t="s">
        <v>181</v>
      </c>
      <c r="F146" s="194" t="s">
        <v>182</v>
      </c>
      <c r="G146" s="195" t="s">
        <v>183</v>
      </c>
      <c r="H146" s="196">
        <v>3.5640000000000001</v>
      </c>
      <c r="I146" s="197"/>
      <c r="J146" s="198">
        <f>ROUND(I146*H146,2)</f>
        <v>0</v>
      </c>
      <c r="K146" s="194" t="s">
        <v>152</v>
      </c>
      <c r="L146" s="40"/>
      <c r="M146" s="199" t="s">
        <v>1</v>
      </c>
      <c r="N146" s="200" t="s">
        <v>44</v>
      </c>
      <c r="O146" s="72"/>
      <c r="P146" s="201">
        <f>O146*H146</f>
        <v>0</v>
      </c>
      <c r="Q146" s="201">
        <v>0</v>
      </c>
      <c r="R146" s="201">
        <f>Q146*H146</f>
        <v>0</v>
      </c>
      <c r="S146" s="201">
        <v>0</v>
      </c>
      <c r="T146" s="202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03" t="s">
        <v>153</v>
      </c>
      <c r="AT146" s="203" t="s">
        <v>148</v>
      </c>
      <c r="AU146" s="203" t="s">
        <v>88</v>
      </c>
      <c r="AY146" s="18" t="s">
        <v>146</v>
      </c>
      <c r="BE146" s="204">
        <f>IF(N146="základní",J146,0)</f>
        <v>0</v>
      </c>
      <c r="BF146" s="204">
        <f>IF(N146="snížená",J146,0)</f>
        <v>0</v>
      </c>
      <c r="BG146" s="204">
        <f>IF(N146="zákl. přenesená",J146,0)</f>
        <v>0</v>
      </c>
      <c r="BH146" s="204">
        <f>IF(N146="sníž. přenesená",J146,0)</f>
        <v>0</v>
      </c>
      <c r="BI146" s="204">
        <f>IF(N146="nulová",J146,0)</f>
        <v>0</v>
      </c>
      <c r="BJ146" s="18" t="s">
        <v>86</v>
      </c>
      <c r="BK146" s="204">
        <f>ROUND(I146*H146,2)</f>
        <v>0</v>
      </c>
      <c r="BL146" s="18" t="s">
        <v>153</v>
      </c>
      <c r="BM146" s="203" t="s">
        <v>184</v>
      </c>
    </row>
    <row r="147" spans="1:65" s="13" customFormat="1" ht="11.25">
      <c r="B147" s="205"/>
      <c r="C147" s="206"/>
      <c r="D147" s="207" t="s">
        <v>155</v>
      </c>
      <c r="E147" s="208" t="s">
        <v>1</v>
      </c>
      <c r="F147" s="209" t="s">
        <v>185</v>
      </c>
      <c r="G147" s="206"/>
      <c r="H147" s="210">
        <v>3.5640000000000001</v>
      </c>
      <c r="I147" s="211"/>
      <c r="J147" s="206"/>
      <c r="K147" s="206"/>
      <c r="L147" s="212"/>
      <c r="M147" s="213"/>
      <c r="N147" s="214"/>
      <c r="O147" s="214"/>
      <c r="P147" s="214"/>
      <c r="Q147" s="214"/>
      <c r="R147" s="214"/>
      <c r="S147" s="214"/>
      <c r="T147" s="215"/>
      <c r="AT147" s="216" t="s">
        <v>155</v>
      </c>
      <c r="AU147" s="216" t="s">
        <v>88</v>
      </c>
      <c r="AV147" s="13" t="s">
        <v>88</v>
      </c>
      <c r="AW147" s="13" t="s">
        <v>34</v>
      </c>
      <c r="AX147" s="13" t="s">
        <v>86</v>
      </c>
      <c r="AY147" s="216" t="s">
        <v>146</v>
      </c>
    </row>
    <row r="148" spans="1:65" s="2" customFormat="1" ht="44.25" customHeight="1">
      <c r="A148" s="35"/>
      <c r="B148" s="36"/>
      <c r="C148" s="192" t="s">
        <v>186</v>
      </c>
      <c r="D148" s="192" t="s">
        <v>148</v>
      </c>
      <c r="E148" s="193" t="s">
        <v>187</v>
      </c>
      <c r="F148" s="194" t="s">
        <v>188</v>
      </c>
      <c r="G148" s="195" t="s">
        <v>159</v>
      </c>
      <c r="H148" s="196">
        <v>2.62</v>
      </c>
      <c r="I148" s="197"/>
      <c r="J148" s="198">
        <f>ROUND(I148*H148,2)</f>
        <v>0</v>
      </c>
      <c r="K148" s="194" t="s">
        <v>152</v>
      </c>
      <c r="L148" s="40"/>
      <c r="M148" s="199" t="s">
        <v>1</v>
      </c>
      <c r="N148" s="200" t="s">
        <v>44</v>
      </c>
      <c r="O148" s="72"/>
      <c r="P148" s="201">
        <f>O148*H148</f>
        <v>0</v>
      </c>
      <c r="Q148" s="201">
        <v>0</v>
      </c>
      <c r="R148" s="201">
        <f>Q148*H148</f>
        <v>0</v>
      </c>
      <c r="S148" s="201">
        <v>0</v>
      </c>
      <c r="T148" s="202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03" t="s">
        <v>153</v>
      </c>
      <c r="AT148" s="203" t="s">
        <v>148</v>
      </c>
      <c r="AU148" s="203" t="s">
        <v>88</v>
      </c>
      <c r="AY148" s="18" t="s">
        <v>146</v>
      </c>
      <c r="BE148" s="204">
        <f>IF(N148="základní",J148,0)</f>
        <v>0</v>
      </c>
      <c r="BF148" s="204">
        <f>IF(N148="snížená",J148,0)</f>
        <v>0</v>
      </c>
      <c r="BG148" s="204">
        <f>IF(N148="zákl. přenesená",J148,0)</f>
        <v>0</v>
      </c>
      <c r="BH148" s="204">
        <f>IF(N148="sníž. přenesená",J148,0)</f>
        <v>0</v>
      </c>
      <c r="BI148" s="204">
        <f>IF(N148="nulová",J148,0)</f>
        <v>0</v>
      </c>
      <c r="BJ148" s="18" t="s">
        <v>86</v>
      </c>
      <c r="BK148" s="204">
        <f>ROUND(I148*H148,2)</f>
        <v>0</v>
      </c>
      <c r="BL148" s="18" t="s">
        <v>153</v>
      </c>
      <c r="BM148" s="203" t="s">
        <v>189</v>
      </c>
    </row>
    <row r="149" spans="1:65" s="2" customFormat="1" ht="37.9" customHeight="1">
      <c r="A149" s="35"/>
      <c r="B149" s="36"/>
      <c r="C149" s="192" t="s">
        <v>190</v>
      </c>
      <c r="D149" s="192" t="s">
        <v>148</v>
      </c>
      <c r="E149" s="193" t="s">
        <v>191</v>
      </c>
      <c r="F149" s="194" t="s">
        <v>192</v>
      </c>
      <c r="G149" s="195" t="s">
        <v>151</v>
      </c>
      <c r="H149" s="196">
        <v>34.200000000000003</v>
      </c>
      <c r="I149" s="197"/>
      <c r="J149" s="198">
        <f>ROUND(I149*H149,2)</f>
        <v>0</v>
      </c>
      <c r="K149" s="194" t="s">
        <v>152</v>
      </c>
      <c r="L149" s="40"/>
      <c r="M149" s="199" t="s">
        <v>1</v>
      </c>
      <c r="N149" s="200" t="s">
        <v>44</v>
      </c>
      <c r="O149" s="72"/>
      <c r="P149" s="201">
        <f>O149*H149</f>
        <v>0</v>
      </c>
      <c r="Q149" s="201">
        <v>0</v>
      </c>
      <c r="R149" s="201">
        <f>Q149*H149</f>
        <v>0</v>
      </c>
      <c r="S149" s="201">
        <v>0</v>
      </c>
      <c r="T149" s="202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03" t="s">
        <v>153</v>
      </c>
      <c r="AT149" s="203" t="s">
        <v>148</v>
      </c>
      <c r="AU149" s="203" t="s">
        <v>88</v>
      </c>
      <c r="AY149" s="18" t="s">
        <v>146</v>
      </c>
      <c r="BE149" s="204">
        <f>IF(N149="základní",J149,0)</f>
        <v>0</v>
      </c>
      <c r="BF149" s="204">
        <f>IF(N149="snížená",J149,0)</f>
        <v>0</v>
      </c>
      <c r="BG149" s="204">
        <f>IF(N149="zákl. přenesená",J149,0)</f>
        <v>0</v>
      </c>
      <c r="BH149" s="204">
        <f>IF(N149="sníž. přenesená",J149,0)</f>
        <v>0</v>
      </c>
      <c r="BI149" s="204">
        <f>IF(N149="nulová",J149,0)</f>
        <v>0</v>
      </c>
      <c r="BJ149" s="18" t="s">
        <v>86</v>
      </c>
      <c r="BK149" s="204">
        <f>ROUND(I149*H149,2)</f>
        <v>0</v>
      </c>
      <c r="BL149" s="18" t="s">
        <v>153</v>
      </c>
      <c r="BM149" s="203" t="s">
        <v>193</v>
      </c>
    </row>
    <row r="150" spans="1:65" s="13" customFormat="1" ht="11.25">
      <c r="B150" s="205"/>
      <c r="C150" s="206"/>
      <c r="D150" s="207" t="s">
        <v>155</v>
      </c>
      <c r="E150" s="208" t="s">
        <v>1</v>
      </c>
      <c r="F150" s="209" t="s">
        <v>194</v>
      </c>
      <c r="G150" s="206"/>
      <c r="H150" s="210">
        <v>34.200000000000003</v>
      </c>
      <c r="I150" s="211"/>
      <c r="J150" s="206"/>
      <c r="K150" s="206"/>
      <c r="L150" s="212"/>
      <c r="M150" s="213"/>
      <c r="N150" s="214"/>
      <c r="O150" s="214"/>
      <c r="P150" s="214"/>
      <c r="Q150" s="214"/>
      <c r="R150" s="214"/>
      <c r="S150" s="214"/>
      <c r="T150" s="215"/>
      <c r="AT150" s="216" t="s">
        <v>155</v>
      </c>
      <c r="AU150" s="216" t="s">
        <v>88</v>
      </c>
      <c r="AV150" s="13" t="s">
        <v>88</v>
      </c>
      <c r="AW150" s="13" t="s">
        <v>34</v>
      </c>
      <c r="AX150" s="13" t="s">
        <v>86</v>
      </c>
      <c r="AY150" s="216" t="s">
        <v>146</v>
      </c>
    </row>
    <row r="151" spans="1:65" s="2" customFormat="1" ht="16.5" customHeight="1">
      <c r="A151" s="35"/>
      <c r="B151" s="36"/>
      <c r="C151" s="238" t="s">
        <v>195</v>
      </c>
      <c r="D151" s="238" t="s">
        <v>196</v>
      </c>
      <c r="E151" s="239" t="s">
        <v>197</v>
      </c>
      <c r="F151" s="240" t="s">
        <v>198</v>
      </c>
      <c r="G151" s="241" t="s">
        <v>199</v>
      </c>
      <c r="H151" s="242">
        <v>0.68400000000000005</v>
      </c>
      <c r="I151" s="243"/>
      <c r="J151" s="244">
        <f>ROUND(I151*H151,2)</f>
        <v>0</v>
      </c>
      <c r="K151" s="240" t="s">
        <v>152</v>
      </c>
      <c r="L151" s="245"/>
      <c r="M151" s="246" t="s">
        <v>1</v>
      </c>
      <c r="N151" s="247" t="s">
        <v>44</v>
      </c>
      <c r="O151" s="72"/>
      <c r="P151" s="201">
        <f>O151*H151</f>
        <v>0</v>
      </c>
      <c r="Q151" s="201">
        <v>1E-3</v>
      </c>
      <c r="R151" s="201">
        <f>Q151*H151</f>
        <v>6.8400000000000004E-4</v>
      </c>
      <c r="S151" s="201">
        <v>0</v>
      </c>
      <c r="T151" s="202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03" t="s">
        <v>190</v>
      </c>
      <c r="AT151" s="203" t="s">
        <v>196</v>
      </c>
      <c r="AU151" s="203" t="s">
        <v>88</v>
      </c>
      <c r="AY151" s="18" t="s">
        <v>146</v>
      </c>
      <c r="BE151" s="204">
        <f>IF(N151="základní",J151,0)</f>
        <v>0</v>
      </c>
      <c r="BF151" s="204">
        <f>IF(N151="snížená",J151,0)</f>
        <v>0</v>
      </c>
      <c r="BG151" s="204">
        <f>IF(N151="zákl. přenesená",J151,0)</f>
        <v>0</v>
      </c>
      <c r="BH151" s="204">
        <f>IF(N151="sníž. přenesená",J151,0)</f>
        <v>0</v>
      </c>
      <c r="BI151" s="204">
        <f>IF(N151="nulová",J151,0)</f>
        <v>0</v>
      </c>
      <c r="BJ151" s="18" t="s">
        <v>86</v>
      </c>
      <c r="BK151" s="204">
        <f>ROUND(I151*H151,2)</f>
        <v>0</v>
      </c>
      <c r="BL151" s="18" t="s">
        <v>153</v>
      </c>
      <c r="BM151" s="203" t="s">
        <v>200</v>
      </c>
    </row>
    <row r="152" spans="1:65" s="13" customFormat="1" ht="11.25">
      <c r="B152" s="205"/>
      <c r="C152" s="206"/>
      <c r="D152" s="207" t="s">
        <v>155</v>
      </c>
      <c r="E152" s="208" t="s">
        <v>1</v>
      </c>
      <c r="F152" s="209" t="s">
        <v>201</v>
      </c>
      <c r="G152" s="206"/>
      <c r="H152" s="210">
        <v>0.68400000000000005</v>
      </c>
      <c r="I152" s="211"/>
      <c r="J152" s="206"/>
      <c r="K152" s="206"/>
      <c r="L152" s="212"/>
      <c r="M152" s="213"/>
      <c r="N152" s="214"/>
      <c r="O152" s="214"/>
      <c r="P152" s="214"/>
      <c r="Q152" s="214"/>
      <c r="R152" s="214"/>
      <c r="S152" s="214"/>
      <c r="T152" s="215"/>
      <c r="AT152" s="216" t="s">
        <v>155</v>
      </c>
      <c r="AU152" s="216" t="s">
        <v>88</v>
      </c>
      <c r="AV152" s="13" t="s">
        <v>88</v>
      </c>
      <c r="AW152" s="13" t="s">
        <v>34</v>
      </c>
      <c r="AX152" s="13" t="s">
        <v>86</v>
      </c>
      <c r="AY152" s="216" t="s">
        <v>146</v>
      </c>
    </row>
    <row r="153" spans="1:65" s="12" customFormat="1" ht="22.9" customHeight="1">
      <c r="B153" s="176"/>
      <c r="C153" s="177"/>
      <c r="D153" s="178" t="s">
        <v>78</v>
      </c>
      <c r="E153" s="190" t="s">
        <v>153</v>
      </c>
      <c r="F153" s="190" t="s">
        <v>202</v>
      </c>
      <c r="G153" s="177"/>
      <c r="H153" s="177"/>
      <c r="I153" s="180"/>
      <c r="J153" s="191">
        <f>BK153</f>
        <v>0</v>
      </c>
      <c r="K153" s="177"/>
      <c r="L153" s="182"/>
      <c r="M153" s="183"/>
      <c r="N153" s="184"/>
      <c r="O153" s="184"/>
      <c r="P153" s="185">
        <f>SUM(P154:P155)</f>
        <v>0</v>
      </c>
      <c r="Q153" s="184"/>
      <c r="R153" s="185">
        <f>SUM(R154:R155)</f>
        <v>12.672787600000001</v>
      </c>
      <c r="S153" s="184"/>
      <c r="T153" s="186">
        <f>SUM(T154:T155)</f>
        <v>0</v>
      </c>
      <c r="AR153" s="187" t="s">
        <v>86</v>
      </c>
      <c r="AT153" s="188" t="s">
        <v>78</v>
      </c>
      <c r="AU153" s="188" t="s">
        <v>86</v>
      </c>
      <c r="AY153" s="187" t="s">
        <v>146</v>
      </c>
      <c r="BK153" s="189">
        <f>SUM(BK154:BK155)</f>
        <v>0</v>
      </c>
    </row>
    <row r="154" spans="1:65" s="2" customFormat="1" ht="37.9" customHeight="1">
      <c r="A154" s="35"/>
      <c r="B154" s="36"/>
      <c r="C154" s="192" t="s">
        <v>203</v>
      </c>
      <c r="D154" s="192" t="s">
        <v>148</v>
      </c>
      <c r="E154" s="193" t="s">
        <v>204</v>
      </c>
      <c r="F154" s="194" t="s">
        <v>205</v>
      </c>
      <c r="G154" s="195" t="s">
        <v>159</v>
      </c>
      <c r="H154" s="196">
        <v>5.81</v>
      </c>
      <c r="I154" s="197"/>
      <c r="J154" s="198">
        <f>ROUND(I154*H154,2)</f>
        <v>0</v>
      </c>
      <c r="K154" s="194" t="s">
        <v>152</v>
      </c>
      <c r="L154" s="40"/>
      <c r="M154" s="199" t="s">
        <v>1</v>
      </c>
      <c r="N154" s="200" t="s">
        <v>44</v>
      </c>
      <c r="O154" s="72"/>
      <c r="P154" s="201">
        <f>O154*H154</f>
        <v>0</v>
      </c>
      <c r="Q154" s="201">
        <v>0</v>
      </c>
      <c r="R154" s="201">
        <f>Q154*H154</f>
        <v>0</v>
      </c>
      <c r="S154" s="201">
        <v>0</v>
      </c>
      <c r="T154" s="202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03" t="s">
        <v>153</v>
      </c>
      <c r="AT154" s="203" t="s">
        <v>148</v>
      </c>
      <c r="AU154" s="203" t="s">
        <v>88</v>
      </c>
      <c r="AY154" s="18" t="s">
        <v>146</v>
      </c>
      <c r="BE154" s="204">
        <f>IF(N154="základní",J154,0)</f>
        <v>0</v>
      </c>
      <c r="BF154" s="204">
        <f>IF(N154="snížená",J154,0)</f>
        <v>0</v>
      </c>
      <c r="BG154" s="204">
        <f>IF(N154="zákl. přenesená",J154,0)</f>
        <v>0</v>
      </c>
      <c r="BH154" s="204">
        <f>IF(N154="sníž. přenesená",J154,0)</f>
        <v>0</v>
      </c>
      <c r="BI154" s="204">
        <f>IF(N154="nulová",J154,0)</f>
        <v>0</v>
      </c>
      <c r="BJ154" s="18" t="s">
        <v>86</v>
      </c>
      <c r="BK154" s="204">
        <f>ROUND(I154*H154,2)</f>
        <v>0</v>
      </c>
      <c r="BL154" s="18" t="s">
        <v>153</v>
      </c>
      <c r="BM154" s="203" t="s">
        <v>206</v>
      </c>
    </row>
    <row r="155" spans="1:65" s="2" customFormat="1" ht="44.25" customHeight="1">
      <c r="A155" s="35"/>
      <c r="B155" s="36"/>
      <c r="C155" s="192" t="s">
        <v>207</v>
      </c>
      <c r="D155" s="192" t="s">
        <v>148</v>
      </c>
      <c r="E155" s="193" t="s">
        <v>208</v>
      </c>
      <c r="F155" s="194" t="s">
        <v>209</v>
      </c>
      <c r="G155" s="195" t="s">
        <v>151</v>
      </c>
      <c r="H155" s="196">
        <v>17.05</v>
      </c>
      <c r="I155" s="197"/>
      <c r="J155" s="198">
        <f>ROUND(I155*H155,2)</f>
        <v>0</v>
      </c>
      <c r="K155" s="194" t="s">
        <v>152</v>
      </c>
      <c r="L155" s="40"/>
      <c r="M155" s="199" t="s">
        <v>1</v>
      </c>
      <c r="N155" s="200" t="s">
        <v>44</v>
      </c>
      <c r="O155" s="72"/>
      <c r="P155" s="201">
        <f>O155*H155</f>
        <v>0</v>
      </c>
      <c r="Q155" s="201">
        <v>0.74327200000000004</v>
      </c>
      <c r="R155" s="201">
        <f>Q155*H155</f>
        <v>12.672787600000001</v>
      </c>
      <c r="S155" s="201">
        <v>0</v>
      </c>
      <c r="T155" s="202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03" t="s">
        <v>153</v>
      </c>
      <c r="AT155" s="203" t="s">
        <v>148</v>
      </c>
      <c r="AU155" s="203" t="s">
        <v>88</v>
      </c>
      <c r="AY155" s="18" t="s">
        <v>146</v>
      </c>
      <c r="BE155" s="204">
        <f>IF(N155="základní",J155,0)</f>
        <v>0</v>
      </c>
      <c r="BF155" s="204">
        <f>IF(N155="snížená",J155,0)</f>
        <v>0</v>
      </c>
      <c r="BG155" s="204">
        <f>IF(N155="zákl. přenesená",J155,0)</f>
        <v>0</v>
      </c>
      <c r="BH155" s="204">
        <f>IF(N155="sníž. přenesená",J155,0)</f>
        <v>0</v>
      </c>
      <c r="BI155" s="204">
        <f>IF(N155="nulová",J155,0)</f>
        <v>0</v>
      </c>
      <c r="BJ155" s="18" t="s">
        <v>86</v>
      </c>
      <c r="BK155" s="204">
        <f>ROUND(I155*H155,2)</f>
        <v>0</v>
      </c>
      <c r="BL155" s="18" t="s">
        <v>153</v>
      </c>
      <c r="BM155" s="203" t="s">
        <v>210</v>
      </c>
    </row>
    <row r="156" spans="1:65" s="12" customFormat="1" ht="22.9" customHeight="1">
      <c r="B156" s="176"/>
      <c r="C156" s="177"/>
      <c r="D156" s="178" t="s">
        <v>78</v>
      </c>
      <c r="E156" s="190" t="s">
        <v>190</v>
      </c>
      <c r="F156" s="190" t="s">
        <v>211</v>
      </c>
      <c r="G156" s="177"/>
      <c r="H156" s="177"/>
      <c r="I156" s="180"/>
      <c r="J156" s="191">
        <f>BK156</f>
        <v>0</v>
      </c>
      <c r="K156" s="177"/>
      <c r="L156" s="182"/>
      <c r="M156" s="183"/>
      <c r="N156" s="184"/>
      <c r="O156" s="184"/>
      <c r="P156" s="185">
        <f>SUM(P157:P166)</f>
        <v>0</v>
      </c>
      <c r="Q156" s="184"/>
      <c r="R156" s="185">
        <f>SUM(R157:R166)</f>
        <v>2.0869839199999998</v>
      </c>
      <c r="S156" s="184"/>
      <c r="T156" s="186">
        <f>SUM(T157:T166)</f>
        <v>0.95960000000000001</v>
      </c>
      <c r="AR156" s="187" t="s">
        <v>86</v>
      </c>
      <c r="AT156" s="188" t="s">
        <v>78</v>
      </c>
      <c r="AU156" s="188" t="s">
        <v>86</v>
      </c>
      <c r="AY156" s="187" t="s">
        <v>146</v>
      </c>
      <c r="BK156" s="189">
        <f>SUM(BK157:BK166)</f>
        <v>0</v>
      </c>
    </row>
    <row r="157" spans="1:65" s="2" customFormat="1" ht="33" customHeight="1">
      <c r="A157" s="35"/>
      <c r="B157" s="36"/>
      <c r="C157" s="192" t="s">
        <v>212</v>
      </c>
      <c r="D157" s="192" t="s">
        <v>148</v>
      </c>
      <c r="E157" s="193" t="s">
        <v>213</v>
      </c>
      <c r="F157" s="194" t="s">
        <v>214</v>
      </c>
      <c r="G157" s="195" t="s">
        <v>159</v>
      </c>
      <c r="H157" s="196">
        <v>1.516</v>
      </c>
      <c r="I157" s="197"/>
      <c r="J157" s="198">
        <f>ROUND(I157*H157,2)</f>
        <v>0</v>
      </c>
      <c r="K157" s="194" t="s">
        <v>152</v>
      </c>
      <c r="L157" s="40"/>
      <c r="M157" s="199" t="s">
        <v>1</v>
      </c>
      <c r="N157" s="200" t="s">
        <v>44</v>
      </c>
      <c r="O157" s="72"/>
      <c r="P157" s="201">
        <f>O157*H157</f>
        <v>0</v>
      </c>
      <c r="Q157" s="201">
        <v>0</v>
      </c>
      <c r="R157" s="201">
        <f>Q157*H157</f>
        <v>0</v>
      </c>
      <c r="S157" s="201">
        <v>0.6</v>
      </c>
      <c r="T157" s="202">
        <f>S157*H157</f>
        <v>0.90959999999999996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03" t="s">
        <v>153</v>
      </c>
      <c r="AT157" s="203" t="s">
        <v>148</v>
      </c>
      <c r="AU157" s="203" t="s">
        <v>88</v>
      </c>
      <c r="AY157" s="18" t="s">
        <v>146</v>
      </c>
      <c r="BE157" s="204">
        <f>IF(N157="základní",J157,0)</f>
        <v>0</v>
      </c>
      <c r="BF157" s="204">
        <f>IF(N157="snížená",J157,0)</f>
        <v>0</v>
      </c>
      <c r="BG157" s="204">
        <f>IF(N157="zákl. přenesená",J157,0)</f>
        <v>0</v>
      </c>
      <c r="BH157" s="204">
        <f>IF(N157="sníž. přenesená",J157,0)</f>
        <v>0</v>
      </c>
      <c r="BI157" s="204">
        <f>IF(N157="nulová",J157,0)</f>
        <v>0</v>
      </c>
      <c r="BJ157" s="18" t="s">
        <v>86</v>
      </c>
      <c r="BK157" s="204">
        <f>ROUND(I157*H157,2)</f>
        <v>0</v>
      </c>
      <c r="BL157" s="18" t="s">
        <v>153</v>
      </c>
      <c r="BM157" s="203" t="s">
        <v>215</v>
      </c>
    </row>
    <row r="158" spans="1:65" s="13" customFormat="1" ht="11.25">
      <c r="B158" s="205"/>
      <c r="C158" s="206"/>
      <c r="D158" s="207" t="s">
        <v>155</v>
      </c>
      <c r="E158" s="208" t="s">
        <v>1</v>
      </c>
      <c r="F158" s="209" t="s">
        <v>216</v>
      </c>
      <c r="G158" s="206"/>
      <c r="H158" s="210">
        <v>1.516</v>
      </c>
      <c r="I158" s="211"/>
      <c r="J158" s="206"/>
      <c r="K158" s="206"/>
      <c r="L158" s="212"/>
      <c r="M158" s="213"/>
      <c r="N158" s="214"/>
      <c r="O158" s="214"/>
      <c r="P158" s="214"/>
      <c r="Q158" s="214"/>
      <c r="R158" s="214"/>
      <c r="S158" s="214"/>
      <c r="T158" s="215"/>
      <c r="AT158" s="216" t="s">
        <v>155</v>
      </c>
      <c r="AU158" s="216" t="s">
        <v>88</v>
      </c>
      <c r="AV158" s="13" t="s">
        <v>88</v>
      </c>
      <c r="AW158" s="13" t="s">
        <v>34</v>
      </c>
      <c r="AX158" s="13" t="s">
        <v>86</v>
      </c>
      <c r="AY158" s="216" t="s">
        <v>146</v>
      </c>
    </row>
    <row r="159" spans="1:65" s="2" customFormat="1" ht="24.2" customHeight="1">
      <c r="A159" s="35"/>
      <c r="B159" s="36"/>
      <c r="C159" s="192" t="s">
        <v>217</v>
      </c>
      <c r="D159" s="192" t="s">
        <v>148</v>
      </c>
      <c r="E159" s="193" t="s">
        <v>218</v>
      </c>
      <c r="F159" s="194" t="s">
        <v>219</v>
      </c>
      <c r="G159" s="195" t="s">
        <v>220</v>
      </c>
      <c r="H159" s="196">
        <v>2</v>
      </c>
      <c r="I159" s="197"/>
      <c r="J159" s="198">
        <f t="shared" ref="J159:J166" si="0">ROUND(I159*H159,2)</f>
        <v>0</v>
      </c>
      <c r="K159" s="194" t="s">
        <v>152</v>
      </c>
      <c r="L159" s="40"/>
      <c r="M159" s="199" t="s">
        <v>1</v>
      </c>
      <c r="N159" s="200" t="s">
        <v>44</v>
      </c>
      <c r="O159" s="72"/>
      <c r="P159" s="201">
        <f t="shared" ref="P159:P166" si="1">O159*H159</f>
        <v>0</v>
      </c>
      <c r="Q159" s="201">
        <v>1.0186000000000001E-2</v>
      </c>
      <c r="R159" s="201">
        <f t="shared" ref="R159:R166" si="2">Q159*H159</f>
        <v>2.0372000000000001E-2</v>
      </c>
      <c r="S159" s="201">
        <v>0</v>
      </c>
      <c r="T159" s="202">
        <f t="shared" ref="T159:T166" si="3"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03" t="s">
        <v>153</v>
      </c>
      <c r="AT159" s="203" t="s">
        <v>148</v>
      </c>
      <c r="AU159" s="203" t="s">
        <v>88</v>
      </c>
      <c r="AY159" s="18" t="s">
        <v>146</v>
      </c>
      <c r="BE159" s="204">
        <f t="shared" ref="BE159:BE166" si="4">IF(N159="základní",J159,0)</f>
        <v>0</v>
      </c>
      <c r="BF159" s="204">
        <f t="shared" ref="BF159:BF166" si="5">IF(N159="snížená",J159,0)</f>
        <v>0</v>
      </c>
      <c r="BG159" s="204">
        <f t="shared" ref="BG159:BG166" si="6">IF(N159="zákl. přenesená",J159,0)</f>
        <v>0</v>
      </c>
      <c r="BH159" s="204">
        <f t="shared" ref="BH159:BH166" si="7">IF(N159="sníž. přenesená",J159,0)</f>
        <v>0</v>
      </c>
      <c r="BI159" s="204">
        <f t="shared" ref="BI159:BI166" si="8">IF(N159="nulová",J159,0)</f>
        <v>0</v>
      </c>
      <c r="BJ159" s="18" t="s">
        <v>86</v>
      </c>
      <c r="BK159" s="204">
        <f t="shared" ref="BK159:BK166" si="9">ROUND(I159*H159,2)</f>
        <v>0</v>
      </c>
      <c r="BL159" s="18" t="s">
        <v>153</v>
      </c>
      <c r="BM159" s="203" t="s">
        <v>221</v>
      </c>
    </row>
    <row r="160" spans="1:65" s="2" customFormat="1" ht="24.2" customHeight="1">
      <c r="A160" s="35"/>
      <c r="B160" s="36"/>
      <c r="C160" s="238" t="s">
        <v>222</v>
      </c>
      <c r="D160" s="238" t="s">
        <v>196</v>
      </c>
      <c r="E160" s="239" t="s">
        <v>223</v>
      </c>
      <c r="F160" s="240" t="s">
        <v>224</v>
      </c>
      <c r="G160" s="241" t="s">
        <v>220</v>
      </c>
      <c r="H160" s="242">
        <v>1</v>
      </c>
      <c r="I160" s="243"/>
      <c r="J160" s="244">
        <f t="shared" si="0"/>
        <v>0</v>
      </c>
      <c r="K160" s="240" t="s">
        <v>152</v>
      </c>
      <c r="L160" s="245"/>
      <c r="M160" s="246" t="s">
        <v>1</v>
      </c>
      <c r="N160" s="247" t="s">
        <v>44</v>
      </c>
      <c r="O160" s="72"/>
      <c r="P160" s="201">
        <f t="shared" si="1"/>
        <v>0</v>
      </c>
      <c r="Q160" s="201">
        <v>0.254</v>
      </c>
      <c r="R160" s="201">
        <f t="shared" si="2"/>
        <v>0.254</v>
      </c>
      <c r="S160" s="201">
        <v>0</v>
      </c>
      <c r="T160" s="202">
        <f t="shared" si="3"/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03" t="s">
        <v>190</v>
      </c>
      <c r="AT160" s="203" t="s">
        <v>196</v>
      </c>
      <c r="AU160" s="203" t="s">
        <v>88</v>
      </c>
      <c r="AY160" s="18" t="s">
        <v>146</v>
      </c>
      <c r="BE160" s="204">
        <f t="shared" si="4"/>
        <v>0</v>
      </c>
      <c r="BF160" s="204">
        <f t="shared" si="5"/>
        <v>0</v>
      </c>
      <c r="BG160" s="204">
        <f t="shared" si="6"/>
        <v>0</v>
      </c>
      <c r="BH160" s="204">
        <f t="shared" si="7"/>
        <v>0</v>
      </c>
      <c r="BI160" s="204">
        <f t="shared" si="8"/>
        <v>0</v>
      </c>
      <c r="BJ160" s="18" t="s">
        <v>86</v>
      </c>
      <c r="BK160" s="204">
        <f t="shared" si="9"/>
        <v>0</v>
      </c>
      <c r="BL160" s="18" t="s">
        <v>153</v>
      </c>
      <c r="BM160" s="203" t="s">
        <v>225</v>
      </c>
    </row>
    <row r="161" spans="1:65" s="2" customFormat="1" ht="24.2" customHeight="1">
      <c r="A161" s="35"/>
      <c r="B161" s="36"/>
      <c r="C161" s="238" t="s">
        <v>8</v>
      </c>
      <c r="D161" s="238" t="s">
        <v>196</v>
      </c>
      <c r="E161" s="239" t="s">
        <v>226</v>
      </c>
      <c r="F161" s="240" t="s">
        <v>227</v>
      </c>
      <c r="G161" s="241" t="s">
        <v>220</v>
      </c>
      <c r="H161" s="242">
        <v>1</v>
      </c>
      <c r="I161" s="243"/>
      <c r="J161" s="244">
        <f t="shared" si="0"/>
        <v>0</v>
      </c>
      <c r="K161" s="240" t="s">
        <v>152</v>
      </c>
      <c r="L161" s="245"/>
      <c r="M161" s="246" t="s">
        <v>1</v>
      </c>
      <c r="N161" s="247" t="s">
        <v>44</v>
      </c>
      <c r="O161" s="72"/>
      <c r="P161" s="201">
        <f t="shared" si="1"/>
        <v>0</v>
      </c>
      <c r="Q161" s="201">
        <v>1.0129999999999999</v>
      </c>
      <c r="R161" s="201">
        <f t="shared" si="2"/>
        <v>1.0129999999999999</v>
      </c>
      <c r="S161" s="201">
        <v>0</v>
      </c>
      <c r="T161" s="202">
        <f t="shared" si="3"/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03" t="s">
        <v>190</v>
      </c>
      <c r="AT161" s="203" t="s">
        <v>196</v>
      </c>
      <c r="AU161" s="203" t="s">
        <v>88</v>
      </c>
      <c r="AY161" s="18" t="s">
        <v>146</v>
      </c>
      <c r="BE161" s="204">
        <f t="shared" si="4"/>
        <v>0</v>
      </c>
      <c r="BF161" s="204">
        <f t="shared" si="5"/>
        <v>0</v>
      </c>
      <c r="BG161" s="204">
        <f t="shared" si="6"/>
        <v>0</v>
      </c>
      <c r="BH161" s="204">
        <f t="shared" si="7"/>
        <v>0</v>
      </c>
      <c r="BI161" s="204">
        <f t="shared" si="8"/>
        <v>0</v>
      </c>
      <c r="BJ161" s="18" t="s">
        <v>86</v>
      </c>
      <c r="BK161" s="204">
        <f t="shared" si="9"/>
        <v>0</v>
      </c>
      <c r="BL161" s="18" t="s">
        <v>153</v>
      </c>
      <c r="BM161" s="203" t="s">
        <v>228</v>
      </c>
    </row>
    <row r="162" spans="1:65" s="2" customFormat="1" ht="24.2" customHeight="1">
      <c r="A162" s="35"/>
      <c r="B162" s="36"/>
      <c r="C162" s="192" t="s">
        <v>229</v>
      </c>
      <c r="D162" s="192" t="s">
        <v>148</v>
      </c>
      <c r="E162" s="193" t="s">
        <v>230</v>
      </c>
      <c r="F162" s="194" t="s">
        <v>231</v>
      </c>
      <c r="G162" s="195" t="s">
        <v>220</v>
      </c>
      <c r="H162" s="196">
        <v>1</v>
      </c>
      <c r="I162" s="197"/>
      <c r="J162" s="198">
        <f t="shared" si="0"/>
        <v>0</v>
      </c>
      <c r="K162" s="194" t="s">
        <v>152</v>
      </c>
      <c r="L162" s="40"/>
      <c r="M162" s="199" t="s">
        <v>1</v>
      </c>
      <c r="N162" s="200" t="s">
        <v>44</v>
      </c>
      <c r="O162" s="72"/>
      <c r="P162" s="201">
        <f t="shared" si="1"/>
        <v>0</v>
      </c>
      <c r="Q162" s="201">
        <v>3.9273919999999997E-2</v>
      </c>
      <c r="R162" s="201">
        <f t="shared" si="2"/>
        <v>3.9273919999999997E-2</v>
      </c>
      <c r="S162" s="201">
        <v>0</v>
      </c>
      <c r="T162" s="202">
        <f t="shared" si="3"/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03" t="s">
        <v>153</v>
      </c>
      <c r="AT162" s="203" t="s">
        <v>148</v>
      </c>
      <c r="AU162" s="203" t="s">
        <v>88</v>
      </c>
      <c r="AY162" s="18" t="s">
        <v>146</v>
      </c>
      <c r="BE162" s="204">
        <f t="shared" si="4"/>
        <v>0</v>
      </c>
      <c r="BF162" s="204">
        <f t="shared" si="5"/>
        <v>0</v>
      </c>
      <c r="BG162" s="204">
        <f t="shared" si="6"/>
        <v>0</v>
      </c>
      <c r="BH162" s="204">
        <f t="shared" si="7"/>
        <v>0</v>
      </c>
      <c r="BI162" s="204">
        <f t="shared" si="8"/>
        <v>0</v>
      </c>
      <c r="BJ162" s="18" t="s">
        <v>86</v>
      </c>
      <c r="BK162" s="204">
        <f t="shared" si="9"/>
        <v>0</v>
      </c>
      <c r="BL162" s="18" t="s">
        <v>153</v>
      </c>
      <c r="BM162" s="203" t="s">
        <v>232</v>
      </c>
    </row>
    <row r="163" spans="1:65" s="2" customFormat="1" ht="24.2" customHeight="1">
      <c r="A163" s="35"/>
      <c r="B163" s="36"/>
      <c r="C163" s="238" t="s">
        <v>233</v>
      </c>
      <c r="D163" s="238" t="s">
        <v>196</v>
      </c>
      <c r="E163" s="239" t="s">
        <v>234</v>
      </c>
      <c r="F163" s="240" t="s">
        <v>235</v>
      </c>
      <c r="G163" s="241" t="s">
        <v>220</v>
      </c>
      <c r="H163" s="242">
        <v>1</v>
      </c>
      <c r="I163" s="243"/>
      <c r="J163" s="244">
        <f t="shared" si="0"/>
        <v>0</v>
      </c>
      <c r="K163" s="240" t="s">
        <v>152</v>
      </c>
      <c r="L163" s="245"/>
      <c r="M163" s="246" t="s">
        <v>1</v>
      </c>
      <c r="N163" s="247" t="s">
        <v>44</v>
      </c>
      <c r="O163" s="72"/>
      <c r="P163" s="201">
        <f t="shared" si="1"/>
        <v>0</v>
      </c>
      <c r="Q163" s="201">
        <v>0.52100000000000002</v>
      </c>
      <c r="R163" s="201">
        <f t="shared" si="2"/>
        <v>0.52100000000000002</v>
      </c>
      <c r="S163" s="201">
        <v>0</v>
      </c>
      <c r="T163" s="202">
        <f t="shared" si="3"/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03" t="s">
        <v>190</v>
      </c>
      <c r="AT163" s="203" t="s">
        <v>196</v>
      </c>
      <c r="AU163" s="203" t="s">
        <v>88</v>
      </c>
      <c r="AY163" s="18" t="s">
        <v>146</v>
      </c>
      <c r="BE163" s="204">
        <f t="shared" si="4"/>
        <v>0</v>
      </c>
      <c r="BF163" s="204">
        <f t="shared" si="5"/>
        <v>0</v>
      </c>
      <c r="BG163" s="204">
        <f t="shared" si="6"/>
        <v>0</v>
      </c>
      <c r="BH163" s="204">
        <f t="shared" si="7"/>
        <v>0</v>
      </c>
      <c r="BI163" s="204">
        <f t="shared" si="8"/>
        <v>0</v>
      </c>
      <c r="BJ163" s="18" t="s">
        <v>86</v>
      </c>
      <c r="BK163" s="204">
        <f t="shared" si="9"/>
        <v>0</v>
      </c>
      <c r="BL163" s="18" t="s">
        <v>153</v>
      </c>
      <c r="BM163" s="203" t="s">
        <v>236</v>
      </c>
    </row>
    <row r="164" spans="1:65" s="2" customFormat="1" ht="24.2" customHeight="1">
      <c r="A164" s="35"/>
      <c r="B164" s="36"/>
      <c r="C164" s="192" t="s">
        <v>237</v>
      </c>
      <c r="D164" s="192" t="s">
        <v>148</v>
      </c>
      <c r="E164" s="193" t="s">
        <v>238</v>
      </c>
      <c r="F164" s="194" t="s">
        <v>239</v>
      </c>
      <c r="G164" s="195" t="s">
        <v>220</v>
      </c>
      <c r="H164" s="196">
        <v>1</v>
      </c>
      <c r="I164" s="197"/>
      <c r="J164" s="198">
        <f t="shared" si="0"/>
        <v>0</v>
      </c>
      <c r="K164" s="194" t="s">
        <v>152</v>
      </c>
      <c r="L164" s="40"/>
      <c r="M164" s="199" t="s">
        <v>1</v>
      </c>
      <c r="N164" s="200" t="s">
        <v>44</v>
      </c>
      <c r="O164" s="72"/>
      <c r="P164" s="201">
        <f t="shared" si="1"/>
        <v>0</v>
      </c>
      <c r="Q164" s="201">
        <v>0</v>
      </c>
      <c r="R164" s="201">
        <f t="shared" si="2"/>
        <v>0</v>
      </c>
      <c r="S164" s="201">
        <v>0.05</v>
      </c>
      <c r="T164" s="202">
        <f t="shared" si="3"/>
        <v>0.05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03" t="s">
        <v>153</v>
      </c>
      <c r="AT164" s="203" t="s">
        <v>148</v>
      </c>
      <c r="AU164" s="203" t="s">
        <v>88</v>
      </c>
      <c r="AY164" s="18" t="s">
        <v>146</v>
      </c>
      <c r="BE164" s="204">
        <f t="shared" si="4"/>
        <v>0</v>
      </c>
      <c r="BF164" s="204">
        <f t="shared" si="5"/>
        <v>0</v>
      </c>
      <c r="BG164" s="204">
        <f t="shared" si="6"/>
        <v>0</v>
      </c>
      <c r="BH164" s="204">
        <f t="shared" si="7"/>
        <v>0</v>
      </c>
      <c r="BI164" s="204">
        <f t="shared" si="8"/>
        <v>0</v>
      </c>
      <c r="BJ164" s="18" t="s">
        <v>86</v>
      </c>
      <c r="BK164" s="204">
        <f t="shared" si="9"/>
        <v>0</v>
      </c>
      <c r="BL164" s="18" t="s">
        <v>153</v>
      </c>
      <c r="BM164" s="203" t="s">
        <v>240</v>
      </c>
    </row>
    <row r="165" spans="1:65" s="2" customFormat="1" ht="24.2" customHeight="1">
      <c r="A165" s="35"/>
      <c r="B165" s="36"/>
      <c r="C165" s="192" t="s">
        <v>241</v>
      </c>
      <c r="D165" s="192" t="s">
        <v>148</v>
      </c>
      <c r="E165" s="193" t="s">
        <v>242</v>
      </c>
      <c r="F165" s="194" t="s">
        <v>243</v>
      </c>
      <c r="G165" s="195" t="s">
        <v>220</v>
      </c>
      <c r="H165" s="196">
        <v>1</v>
      </c>
      <c r="I165" s="197"/>
      <c r="J165" s="198">
        <f t="shared" si="0"/>
        <v>0</v>
      </c>
      <c r="K165" s="194" t="s">
        <v>152</v>
      </c>
      <c r="L165" s="40"/>
      <c r="M165" s="199" t="s">
        <v>1</v>
      </c>
      <c r="N165" s="200" t="s">
        <v>44</v>
      </c>
      <c r="O165" s="72"/>
      <c r="P165" s="201">
        <f t="shared" si="1"/>
        <v>0</v>
      </c>
      <c r="Q165" s="201">
        <v>0.217338</v>
      </c>
      <c r="R165" s="201">
        <f t="shared" si="2"/>
        <v>0.217338</v>
      </c>
      <c r="S165" s="201">
        <v>0</v>
      </c>
      <c r="T165" s="202">
        <f t="shared" si="3"/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03" t="s">
        <v>153</v>
      </c>
      <c r="AT165" s="203" t="s">
        <v>148</v>
      </c>
      <c r="AU165" s="203" t="s">
        <v>88</v>
      </c>
      <c r="AY165" s="18" t="s">
        <v>146</v>
      </c>
      <c r="BE165" s="204">
        <f t="shared" si="4"/>
        <v>0</v>
      </c>
      <c r="BF165" s="204">
        <f t="shared" si="5"/>
        <v>0</v>
      </c>
      <c r="BG165" s="204">
        <f t="shared" si="6"/>
        <v>0</v>
      </c>
      <c r="BH165" s="204">
        <f t="shared" si="7"/>
        <v>0</v>
      </c>
      <c r="BI165" s="204">
        <f t="shared" si="8"/>
        <v>0</v>
      </c>
      <c r="BJ165" s="18" t="s">
        <v>86</v>
      </c>
      <c r="BK165" s="204">
        <f t="shared" si="9"/>
        <v>0</v>
      </c>
      <c r="BL165" s="18" t="s">
        <v>153</v>
      </c>
      <c r="BM165" s="203" t="s">
        <v>244</v>
      </c>
    </row>
    <row r="166" spans="1:65" s="2" customFormat="1" ht="24.2" customHeight="1">
      <c r="A166" s="35"/>
      <c r="B166" s="36"/>
      <c r="C166" s="238" t="s">
        <v>245</v>
      </c>
      <c r="D166" s="238" t="s">
        <v>196</v>
      </c>
      <c r="E166" s="239" t="s">
        <v>246</v>
      </c>
      <c r="F166" s="240" t="s">
        <v>247</v>
      </c>
      <c r="G166" s="241" t="s">
        <v>220</v>
      </c>
      <c r="H166" s="242">
        <v>1</v>
      </c>
      <c r="I166" s="243"/>
      <c r="J166" s="244">
        <f t="shared" si="0"/>
        <v>0</v>
      </c>
      <c r="K166" s="240" t="s">
        <v>152</v>
      </c>
      <c r="L166" s="245"/>
      <c r="M166" s="246" t="s">
        <v>1</v>
      </c>
      <c r="N166" s="247" t="s">
        <v>44</v>
      </c>
      <c r="O166" s="72"/>
      <c r="P166" s="201">
        <f t="shared" si="1"/>
        <v>0</v>
      </c>
      <c r="Q166" s="201">
        <v>2.1999999999999999E-2</v>
      </c>
      <c r="R166" s="201">
        <f t="shared" si="2"/>
        <v>2.1999999999999999E-2</v>
      </c>
      <c r="S166" s="201">
        <v>0</v>
      </c>
      <c r="T166" s="202">
        <f t="shared" si="3"/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203" t="s">
        <v>190</v>
      </c>
      <c r="AT166" s="203" t="s">
        <v>196</v>
      </c>
      <c r="AU166" s="203" t="s">
        <v>88</v>
      </c>
      <c r="AY166" s="18" t="s">
        <v>146</v>
      </c>
      <c r="BE166" s="204">
        <f t="shared" si="4"/>
        <v>0</v>
      </c>
      <c r="BF166" s="204">
        <f t="shared" si="5"/>
        <v>0</v>
      </c>
      <c r="BG166" s="204">
        <f t="shared" si="6"/>
        <v>0</v>
      </c>
      <c r="BH166" s="204">
        <f t="shared" si="7"/>
        <v>0</v>
      </c>
      <c r="BI166" s="204">
        <f t="shared" si="8"/>
        <v>0</v>
      </c>
      <c r="BJ166" s="18" t="s">
        <v>86</v>
      </c>
      <c r="BK166" s="204">
        <f t="shared" si="9"/>
        <v>0</v>
      </c>
      <c r="BL166" s="18" t="s">
        <v>153</v>
      </c>
      <c r="BM166" s="203" t="s">
        <v>248</v>
      </c>
    </row>
    <row r="167" spans="1:65" s="12" customFormat="1" ht="22.9" customHeight="1">
      <c r="B167" s="176"/>
      <c r="C167" s="177"/>
      <c r="D167" s="178" t="s">
        <v>78</v>
      </c>
      <c r="E167" s="190" t="s">
        <v>195</v>
      </c>
      <c r="F167" s="190" t="s">
        <v>249</v>
      </c>
      <c r="G167" s="177"/>
      <c r="H167" s="177"/>
      <c r="I167" s="180"/>
      <c r="J167" s="191">
        <f>BK167</f>
        <v>0</v>
      </c>
      <c r="K167" s="177"/>
      <c r="L167" s="182"/>
      <c r="M167" s="183"/>
      <c r="N167" s="184"/>
      <c r="O167" s="184"/>
      <c r="P167" s="185">
        <f>SUM(P168:P176)</f>
        <v>0</v>
      </c>
      <c r="Q167" s="184"/>
      <c r="R167" s="185">
        <f>SUM(R168:R176)</f>
        <v>9.6454742220000007</v>
      </c>
      <c r="S167" s="184"/>
      <c r="T167" s="186">
        <f>SUM(T168:T176)</f>
        <v>11.97</v>
      </c>
      <c r="AR167" s="187" t="s">
        <v>86</v>
      </c>
      <c r="AT167" s="188" t="s">
        <v>78</v>
      </c>
      <c r="AU167" s="188" t="s">
        <v>86</v>
      </c>
      <c r="AY167" s="187" t="s">
        <v>146</v>
      </c>
      <c r="BK167" s="189">
        <f>SUM(BK168:BK176)</f>
        <v>0</v>
      </c>
    </row>
    <row r="168" spans="1:65" s="2" customFormat="1" ht="37.9" customHeight="1">
      <c r="A168" s="35"/>
      <c r="B168" s="36"/>
      <c r="C168" s="192" t="s">
        <v>7</v>
      </c>
      <c r="D168" s="192" t="s">
        <v>148</v>
      </c>
      <c r="E168" s="193" t="s">
        <v>250</v>
      </c>
      <c r="F168" s="194" t="s">
        <v>251</v>
      </c>
      <c r="G168" s="195" t="s">
        <v>252</v>
      </c>
      <c r="H168" s="196">
        <v>34.200000000000003</v>
      </c>
      <c r="I168" s="197"/>
      <c r="J168" s="198">
        <f>ROUND(I168*H168,2)</f>
        <v>0</v>
      </c>
      <c r="K168" s="194" t="s">
        <v>152</v>
      </c>
      <c r="L168" s="40"/>
      <c r="M168" s="199" t="s">
        <v>1</v>
      </c>
      <c r="N168" s="200" t="s">
        <v>44</v>
      </c>
      <c r="O168" s="72"/>
      <c r="P168" s="201">
        <f>O168*H168</f>
        <v>0</v>
      </c>
      <c r="Q168" s="201">
        <v>8.0499999999999992E-6</v>
      </c>
      <c r="R168" s="201">
        <f>Q168*H168</f>
        <v>2.7531000000000002E-4</v>
      </c>
      <c r="S168" s="201">
        <v>0</v>
      </c>
      <c r="T168" s="202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03" t="s">
        <v>153</v>
      </c>
      <c r="AT168" s="203" t="s">
        <v>148</v>
      </c>
      <c r="AU168" s="203" t="s">
        <v>88</v>
      </c>
      <c r="AY168" s="18" t="s">
        <v>146</v>
      </c>
      <c r="BE168" s="204">
        <f>IF(N168="základní",J168,0)</f>
        <v>0</v>
      </c>
      <c r="BF168" s="204">
        <f>IF(N168="snížená",J168,0)</f>
        <v>0</v>
      </c>
      <c r="BG168" s="204">
        <f>IF(N168="zákl. přenesená",J168,0)</f>
        <v>0</v>
      </c>
      <c r="BH168" s="204">
        <f>IF(N168="sníž. přenesená",J168,0)</f>
        <v>0</v>
      </c>
      <c r="BI168" s="204">
        <f>IF(N168="nulová",J168,0)</f>
        <v>0</v>
      </c>
      <c r="BJ168" s="18" t="s">
        <v>86</v>
      </c>
      <c r="BK168" s="204">
        <f>ROUND(I168*H168,2)</f>
        <v>0</v>
      </c>
      <c r="BL168" s="18" t="s">
        <v>153</v>
      </c>
      <c r="BM168" s="203" t="s">
        <v>253</v>
      </c>
    </row>
    <row r="169" spans="1:65" s="13" customFormat="1" ht="11.25">
      <c r="B169" s="205"/>
      <c r="C169" s="206"/>
      <c r="D169" s="207" t="s">
        <v>155</v>
      </c>
      <c r="E169" s="208" t="s">
        <v>1</v>
      </c>
      <c r="F169" s="209" t="s">
        <v>254</v>
      </c>
      <c r="G169" s="206"/>
      <c r="H169" s="210">
        <v>34.200000000000003</v>
      </c>
      <c r="I169" s="211"/>
      <c r="J169" s="206"/>
      <c r="K169" s="206"/>
      <c r="L169" s="212"/>
      <c r="M169" s="213"/>
      <c r="N169" s="214"/>
      <c r="O169" s="214"/>
      <c r="P169" s="214"/>
      <c r="Q169" s="214"/>
      <c r="R169" s="214"/>
      <c r="S169" s="214"/>
      <c r="T169" s="215"/>
      <c r="AT169" s="216" t="s">
        <v>155</v>
      </c>
      <c r="AU169" s="216" t="s">
        <v>88</v>
      </c>
      <c r="AV169" s="13" t="s">
        <v>88</v>
      </c>
      <c r="AW169" s="13" t="s">
        <v>34</v>
      </c>
      <c r="AX169" s="13" t="s">
        <v>86</v>
      </c>
      <c r="AY169" s="216" t="s">
        <v>146</v>
      </c>
    </row>
    <row r="170" spans="1:65" s="2" customFormat="1" ht="55.5" customHeight="1">
      <c r="A170" s="35"/>
      <c r="B170" s="36"/>
      <c r="C170" s="192" t="s">
        <v>255</v>
      </c>
      <c r="D170" s="192" t="s">
        <v>148</v>
      </c>
      <c r="E170" s="193" t="s">
        <v>256</v>
      </c>
      <c r="F170" s="194" t="s">
        <v>257</v>
      </c>
      <c r="G170" s="195" t="s">
        <v>252</v>
      </c>
      <c r="H170" s="196">
        <v>34.200000000000003</v>
      </c>
      <c r="I170" s="197"/>
      <c r="J170" s="198">
        <f>ROUND(I170*H170,2)</f>
        <v>0</v>
      </c>
      <c r="K170" s="194" t="s">
        <v>152</v>
      </c>
      <c r="L170" s="40"/>
      <c r="M170" s="199" t="s">
        <v>1</v>
      </c>
      <c r="N170" s="200" t="s">
        <v>44</v>
      </c>
      <c r="O170" s="72"/>
      <c r="P170" s="201">
        <f>O170*H170</f>
        <v>0</v>
      </c>
      <c r="Q170" s="201">
        <v>3.3960000000000001E-4</v>
      </c>
      <c r="R170" s="201">
        <f>Q170*H170</f>
        <v>1.1614320000000001E-2</v>
      </c>
      <c r="S170" s="201">
        <v>0</v>
      </c>
      <c r="T170" s="202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203" t="s">
        <v>153</v>
      </c>
      <c r="AT170" s="203" t="s">
        <v>148</v>
      </c>
      <c r="AU170" s="203" t="s">
        <v>88</v>
      </c>
      <c r="AY170" s="18" t="s">
        <v>146</v>
      </c>
      <c r="BE170" s="204">
        <f>IF(N170="základní",J170,0)</f>
        <v>0</v>
      </c>
      <c r="BF170" s="204">
        <f>IF(N170="snížená",J170,0)</f>
        <v>0</v>
      </c>
      <c r="BG170" s="204">
        <f>IF(N170="zákl. přenesená",J170,0)</f>
        <v>0</v>
      </c>
      <c r="BH170" s="204">
        <f>IF(N170="sníž. přenesená",J170,0)</f>
        <v>0</v>
      </c>
      <c r="BI170" s="204">
        <f>IF(N170="nulová",J170,0)</f>
        <v>0</v>
      </c>
      <c r="BJ170" s="18" t="s">
        <v>86</v>
      </c>
      <c r="BK170" s="204">
        <f>ROUND(I170*H170,2)</f>
        <v>0</v>
      </c>
      <c r="BL170" s="18" t="s">
        <v>153</v>
      </c>
      <c r="BM170" s="203" t="s">
        <v>258</v>
      </c>
    </row>
    <row r="171" spans="1:65" s="13" customFormat="1" ht="11.25">
      <c r="B171" s="205"/>
      <c r="C171" s="206"/>
      <c r="D171" s="207" t="s">
        <v>155</v>
      </c>
      <c r="E171" s="208" t="s">
        <v>1</v>
      </c>
      <c r="F171" s="209" t="s">
        <v>254</v>
      </c>
      <c r="G171" s="206"/>
      <c r="H171" s="210">
        <v>34.200000000000003</v>
      </c>
      <c r="I171" s="211"/>
      <c r="J171" s="206"/>
      <c r="K171" s="206"/>
      <c r="L171" s="212"/>
      <c r="M171" s="213"/>
      <c r="N171" s="214"/>
      <c r="O171" s="214"/>
      <c r="P171" s="214"/>
      <c r="Q171" s="214"/>
      <c r="R171" s="214"/>
      <c r="S171" s="214"/>
      <c r="T171" s="215"/>
      <c r="AT171" s="216" t="s">
        <v>155</v>
      </c>
      <c r="AU171" s="216" t="s">
        <v>88</v>
      </c>
      <c r="AV171" s="13" t="s">
        <v>88</v>
      </c>
      <c r="AW171" s="13" t="s">
        <v>34</v>
      </c>
      <c r="AX171" s="13" t="s">
        <v>86</v>
      </c>
      <c r="AY171" s="216" t="s">
        <v>146</v>
      </c>
    </row>
    <row r="172" spans="1:65" s="2" customFormat="1" ht="24.2" customHeight="1">
      <c r="A172" s="35"/>
      <c r="B172" s="36"/>
      <c r="C172" s="192" t="s">
        <v>259</v>
      </c>
      <c r="D172" s="192" t="s">
        <v>148</v>
      </c>
      <c r="E172" s="193" t="s">
        <v>260</v>
      </c>
      <c r="F172" s="194" t="s">
        <v>261</v>
      </c>
      <c r="G172" s="195" t="s">
        <v>252</v>
      </c>
      <c r="H172" s="196">
        <v>34.200000000000003</v>
      </c>
      <c r="I172" s="197"/>
      <c r="J172" s="198">
        <f>ROUND(I172*H172,2)</f>
        <v>0</v>
      </c>
      <c r="K172" s="194" t="s">
        <v>152</v>
      </c>
      <c r="L172" s="40"/>
      <c r="M172" s="199" t="s">
        <v>1</v>
      </c>
      <c r="N172" s="200" t="s">
        <v>44</v>
      </c>
      <c r="O172" s="72"/>
      <c r="P172" s="201">
        <f>O172*H172</f>
        <v>0</v>
      </c>
      <c r="Q172" s="201">
        <v>7.7760000000000001E-5</v>
      </c>
      <c r="R172" s="201">
        <f>Q172*H172</f>
        <v>2.6593920000000004E-3</v>
      </c>
      <c r="S172" s="201">
        <v>0</v>
      </c>
      <c r="T172" s="202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203" t="s">
        <v>153</v>
      </c>
      <c r="AT172" s="203" t="s">
        <v>148</v>
      </c>
      <c r="AU172" s="203" t="s">
        <v>88</v>
      </c>
      <c r="AY172" s="18" t="s">
        <v>146</v>
      </c>
      <c r="BE172" s="204">
        <f>IF(N172="základní",J172,0)</f>
        <v>0</v>
      </c>
      <c r="BF172" s="204">
        <f>IF(N172="snížená",J172,0)</f>
        <v>0</v>
      </c>
      <c r="BG172" s="204">
        <f>IF(N172="zákl. přenesená",J172,0)</f>
        <v>0</v>
      </c>
      <c r="BH172" s="204">
        <f>IF(N172="sníž. přenesená",J172,0)</f>
        <v>0</v>
      </c>
      <c r="BI172" s="204">
        <f>IF(N172="nulová",J172,0)</f>
        <v>0</v>
      </c>
      <c r="BJ172" s="18" t="s">
        <v>86</v>
      </c>
      <c r="BK172" s="204">
        <f>ROUND(I172*H172,2)</f>
        <v>0</v>
      </c>
      <c r="BL172" s="18" t="s">
        <v>153</v>
      </c>
      <c r="BM172" s="203" t="s">
        <v>262</v>
      </c>
    </row>
    <row r="173" spans="1:65" s="13" customFormat="1" ht="11.25">
      <c r="B173" s="205"/>
      <c r="C173" s="206"/>
      <c r="D173" s="207" t="s">
        <v>155</v>
      </c>
      <c r="E173" s="208" t="s">
        <v>1</v>
      </c>
      <c r="F173" s="209" t="s">
        <v>254</v>
      </c>
      <c r="G173" s="206"/>
      <c r="H173" s="210">
        <v>34.200000000000003</v>
      </c>
      <c r="I173" s="211"/>
      <c r="J173" s="206"/>
      <c r="K173" s="206"/>
      <c r="L173" s="212"/>
      <c r="M173" s="213"/>
      <c r="N173" s="214"/>
      <c r="O173" s="214"/>
      <c r="P173" s="214"/>
      <c r="Q173" s="214"/>
      <c r="R173" s="214"/>
      <c r="S173" s="214"/>
      <c r="T173" s="215"/>
      <c r="AT173" s="216" t="s">
        <v>155</v>
      </c>
      <c r="AU173" s="216" t="s">
        <v>88</v>
      </c>
      <c r="AV173" s="13" t="s">
        <v>88</v>
      </c>
      <c r="AW173" s="13" t="s">
        <v>34</v>
      </c>
      <c r="AX173" s="13" t="s">
        <v>86</v>
      </c>
      <c r="AY173" s="216" t="s">
        <v>146</v>
      </c>
    </row>
    <row r="174" spans="1:65" s="2" customFormat="1" ht="55.5" customHeight="1">
      <c r="A174" s="35"/>
      <c r="B174" s="36"/>
      <c r="C174" s="192" t="s">
        <v>263</v>
      </c>
      <c r="D174" s="192" t="s">
        <v>148</v>
      </c>
      <c r="E174" s="193" t="s">
        <v>264</v>
      </c>
      <c r="F174" s="194" t="s">
        <v>265</v>
      </c>
      <c r="G174" s="195" t="s">
        <v>252</v>
      </c>
      <c r="H174" s="196">
        <v>34.200000000000003</v>
      </c>
      <c r="I174" s="197"/>
      <c r="J174" s="198">
        <f>ROUND(I174*H174,2)</f>
        <v>0</v>
      </c>
      <c r="K174" s="194" t="s">
        <v>152</v>
      </c>
      <c r="L174" s="40"/>
      <c r="M174" s="199" t="s">
        <v>1</v>
      </c>
      <c r="N174" s="200" t="s">
        <v>44</v>
      </c>
      <c r="O174" s="72"/>
      <c r="P174" s="201">
        <f>O174*H174</f>
        <v>0</v>
      </c>
      <c r="Q174" s="201">
        <v>0.14760599999999999</v>
      </c>
      <c r="R174" s="201">
        <f>Q174*H174</f>
        <v>5.0481252000000003</v>
      </c>
      <c r="S174" s="201">
        <v>0</v>
      </c>
      <c r="T174" s="202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203" t="s">
        <v>153</v>
      </c>
      <c r="AT174" s="203" t="s">
        <v>148</v>
      </c>
      <c r="AU174" s="203" t="s">
        <v>88</v>
      </c>
      <c r="AY174" s="18" t="s">
        <v>146</v>
      </c>
      <c r="BE174" s="204">
        <f>IF(N174="základní",J174,0)</f>
        <v>0</v>
      </c>
      <c r="BF174" s="204">
        <f>IF(N174="snížená",J174,0)</f>
        <v>0</v>
      </c>
      <c r="BG174" s="204">
        <f>IF(N174="zákl. přenesená",J174,0)</f>
        <v>0</v>
      </c>
      <c r="BH174" s="204">
        <f>IF(N174="sníž. přenesená",J174,0)</f>
        <v>0</v>
      </c>
      <c r="BI174" s="204">
        <f>IF(N174="nulová",J174,0)</f>
        <v>0</v>
      </c>
      <c r="BJ174" s="18" t="s">
        <v>86</v>
      </c>
      <c r="BK174" s="204">
        <f>ROUND(I174*H174,2)</f>
        <v>0</v>
      </c>
      <c r="BL174" s="18" t="s">
        <v>153</v>
      </c>
      <c r="BM174" s="203" t="s">
        <v>266</v>
      </c>
    </row>
    <row r="175" spans="1:65" s="2" customFormat="1" ht="16.5" customHeight="1">
      <c r="A175" s="35"/>
      <c r="B175" s="36"/>
      <c r="C175" s="238" t="s">
        <v>267</v>
      </c>
      <c r="D175" s="238" t="s">
        <v>196</v>
      </c>
      <c r="E175" s="239" t="s">
        <v>268</v>
      </c>
      <c r="F175" s="240" t="s">
        <v>269</v>
      </c>
      <c r="G175" s="241" t="s">
        <v>252</v>
      </c>
      <c r="H175" s="242">
        <v>34.200000000000003</v>
      </c>
      <c r="I175" s="243"/>
      <c r="J175" s="244">
        <f>ROUND(I175*H175,2)</f>
        <v>0</v>
      </c>
      <c r="K175" s="240" t="s">
        <v>1</v>
      </c>
      <c r="L175" s="245"/>
      <c r="M175" s="246" t="s">
        <v>1</v>
      </c>
      <c r="N175" s="247" t="s">
        <v>44</v>
      </c>
      <c r="O175" s="72"/>
      <c r="P175" s="201">
        <f>O175*H175</f>
        <v>0</v>
      </c>
      <c r="Q175" s="201">
        <v>0.13400000000000001</v>
      </c>
      <c r="R175" s="201">
        <f>Q175*H175</f>
        <v>4.5828000000000007</v>
      </c>
      <c r="S175" s="201">
        <v>0</v>
      </c>
      <c r="T175" s="202">
        <f>S175*H175</f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203" t="s">
        <v>190</v>
      </c>
      <c r="AT175" s="203" t="s">
        <v>196</v>
      </c>
      <c r="AU175" s="203" t="s">
        <v>88</v>
      </c>
      <c r="AY175" s="18" t="s">
        <v>146</v>
      </c>
      <c r="BE175" s="204">
        <f>IF(N175="základní",J175,0)</f>
        <v>0</v>
      </c>
      <c r="BF175" s="204">
        <f>IF(N175="snížená",J175,0)</f>
        <v>0</v>
      </c>
      <c r="BG175" s="204">
        <f>IF(N175="zákl. přenesená",J175,0)</f>
        <v>0</v>
      </c>
      <c r="BH175" s="204">
        <f>IF(N175="sníž. přenesená",J175,0)</f>
        <v>0</v>
      </c>
      <c r="BI175" s="204">
        <f>IF(N175="nulová",J175,0)</f>
        <v>0</v>
      </c>
      <c r="BJ175" s="18" t="s">
        <v>86</v>
      </c>
      <c r="BK175" s="204">
        <f>ROUND(I175*H175,2)</f>
        <v>0</v>
      </c>
      <c r="BL175" s="18" t="s">
        <v>153</v>
      </c>
      <c r="BM175" s="203" t="s">
        <v>270</v>
      </c>
    </row>
    <row r="176" spans="1:65" s="2" customFormat="1" ht="62.65" customHeight="1">
      <c r="A176" s="35"/>
      <c r="B176" s="36"/>
      <c r="C176" s="192" t="s">
        <v>271</v>
      </c>
      <c r="D176" s="192" t="s">
        <v>148</v>
      </c>
      <c r="E176" s="193" t="s">
        <v>272</v>
      </c>
      <c r="F176" s="194" t="s">
        <v>273</v>
      </c>
      <c r="G176" s="195" t="s">
        <v>252</v>
      </c>
      <c r="H176" s="196">
        <v>34.200000000000003</v>
      </c>
      <c r="I176" s="197"/>
      <c r="J176" s="198">
        <f>ROUND(I176*H176,2)</f>
        <v>0</v>
      </c>
      <c r="K176" s="194" t="s">
        <v>152</v>
      </c>
      <c r="L176" s="40"/>
      <c r="M176" s="199" t="s">
        <v>1</v>
      </c>
      <c r="N176" s="200" t="s">
        <v>44</v>
      </c>
      <c r="O176" s="72"/>
      <c r="P176" s="201">
        <f>O176*H176</f>
        <v>0</v>
      </c>
      <c r="Q176" s="201">
        <v>0</v>
      </c>
      <c r="R176" s="201">
        <f>Q176*H176</f>
        <v>0</v>
      </c>
      <c r="S176" s="201">
        <v>0.35</v>
      </c>
      <c r="T176" s="202">
        <f>S176*H176</f>
        <v>11.97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203" t="s">
        <v>153</v>
      </c>
      <c r="AT176" s="203" t="s">
        <v>148</v>
      </c>
      <c r="AU176" s="203" t="s">
        <v>88</v>
      </c>
      <c r="AY176" s="18" t="s">
        <v>146</v>
      </c>
      <c r="BE176" s="204">
        <f>IF(N176="základní",J176,0)</f>
        <v>0</v>
      </c>
      <c r="BF176" s="204">
        <f>IF(N176="snížená",J176,0)</f>
        <v>0</v>
      </c>
      <c r="BG176" s="204">
        <f>IF(N176="zákl. přenesená",J176,0)</f>
        <v>0</v>
      </c>
      <c r="BH176" s="204">
        <f>IF(N176="sníž. přenesená",J176,0)</f>
        <v>0</v>
      </c>
      <c r="BI176" s="204">
        <f>IF(N176="nulová",J176,0)</f>
        <v>0</v>
      </c>
      <c r="BJ176" s="18" t="s">
        <v>86</v>
      </c>
      <c r="BK176" s="204">
        <f>ROUND(I176*H176,2)</f>
        <v>0</v>
      </c>
      <c r="BL176" s="18" t="s">
        <v>153</v>
      </c>
      <c r="BM176" s="203" t="s">
        <v>274</v>
      </c>
    </row>
    <row r="177" spans="1:65" s="12" customFormat="1" ht="22.9" customHeight="1">
      <c r="B177" s="176"/>
      <c r="C177" s="177"/>
      <c r="D177" s="178" t="s">
        <v>78</v>
      </c>
      <c r="E177" s="190" t="s">
        <v>275</v>
      </c>
      <c r="F177" s="190" t="s">
        <v>276</v>
      </c>
      <c r="G177" s="177"/>
      <c r="H177" s="177"/>
      <c r="I177" s="180"/>
      <c r="J177" s="191">
        <f>BK177</f>
        <v>0</v>
      </c>
      <c r="K177" s="177"/>
      <c r="L177" s="182"/>
      <c r="M177" s="183"/>
      <c r="N177" s="184"/>
      <c r="O177" s="184"/>
      <c r="P177" s="185">
        <f>SUM(P178:P190)</f>
        <v>0</v>
      </c>
      <c r="Q177" s="184"/>
      <c r="R177" s="185">
        <f>SUM(R178:R190)</f>
        <v>0</v>
      </c>
      <c r="S177" s="184"/>
      <c r="T177" s="186">
        <f>SUM(T178:T190)</f>
        <v>0</v>
      </c>
      <c r="AR177" s="187" t="s">
        <v>86</v>
      </c>
      <c r="AT177" s="188" t="s">
        <v>78</v>
      </c>
      <c r="AU177" s="188" t="s">
        <v>86</v>
      </c>
      <c r="AY177" s="187" t="s">
        <v>146</v>
      </c>
      <c r="BK177" s="189">
        <f>SUM(BK178:BK190)</f>
        <v>0</v>
      </c>
    </row>
    <row r="178" spans="1:65" s="2" customFormat="1" ht="37.9" customHeight="1">
      <c r="A178" s="35"/>
      <c r="B178" s="36"/>
      <c r="C178" s="192" t="s">
        <v>277</v>
      </c>
      <c r="D178" s="192" t="s">
        <v>148</v>
      </c>
      <c r="E178" s="193" t="s">
        <v>278</v>
      </c>
      <c r="F178" s="194" t="s">
        <v>279</v>
      </c>
      <c r="G178" s="195" t="s">
        <v>183</v>
      </c>
      <c r="H178" s="196">
        <v>21.13</v>
      </c>
      <c r="I178" s="197"/>
      <c r="J178" s="198">
        <f>ROUND(I178*H178,2)</f>
        <v>0</v>
      </c>
      <c r="K178" s="194" t="s">
        <v>152</v>
      </c>
      <c r="L178" s="40"/>
      <c r="M178" s="199" t="s">
        <v>1</v>
      </c>
      <c r="N178" s="200" t="s">
        <v>44</v>
      </c>
      <c r="O178" s="72"/>
      <c r="P178" s="201">
        <f>O178*H178</f>
        <v>0</v>
      </c>
      <c r="Q178" s="201">
        <v>0</v>
      </c>
      <c r="R178" s="201">
        <f>Q178*H178</f>
        <v>0</v>
      </c>
      <c r="S178" s="201">
        <v>0</v>
      </c>
      <c r="T178" s="202">
        <f>S178*H178</f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203" t="s">
        <v>153</v>
      </c>
      <c r="AT178" s="203" t="s">
        <v>148</v>
      </c>
      <c r="AU178" s="203" t="s">
        <v>88</v>
      </c>
      <c r="AY178" s="18" t="s">
        <v>146</v>
      </c>
      <c r="BE178" s="204">
        <f>IF(N178="základní",J178,0)</f>
        <v>0</v>
      </c>
      <c r="BF178" s="204">
        <f>IF(N178="snížená",J178,0)</f>
        <v>0</v>
      </c>
      <c r="BG178" s="204">
        <f>IF(N178="zákl. přenesená",J178,0)</f>
        <v>0</v>
      </c>
      <c r="BH178" s="204">
        <f>IF(N178="sníž. přenesená",J178,0)</f>
        <v>0</v>
      </c>
      <c r="BI178" s="204">
        <f>IF(N178="nulová",J178,0)</f>
        <v>0</v>
      </c>
      <c r="BJ178" s="18" t="s">
        <v>86</v>
      </c>
      <c r="BK178" s="204">
        <f>ROUND(I178*H178,2)</f>
        <v>0</v>
      </c>
      <c r="BL178" s="18" t="s">
        <v>153</v>
      </c>
      <c r="BM178" s="203" t="s">
        <v>280</v>
      </c>
    </row>
    <row r="179" spans="1:65" s="13" customFormat="1" ht="22.5">
      <c r="B179" s="205"/>
      <c r="C179" s="206"/>
      <c r="D179" s="207" t="s">
        <v>155</v>
      </c>
      <c r="E179" s="208" t="s">
        <v>1</v>
      </c>
      <c r="F179" s="209" t="s">
        <v>281</v>
      </c>
      <c r="G179" s="206"/>
      <c r="H179" s="210">
        <v>5.8250000000000002</v>
      </c>
      <c r="I179" s="211"/>
      <c r="J179" s="206"/>
      <c r="K179" s="206"/>
      <c r="L179" s="212"/>
      <c r="M179" s="213"/>
      <c r="N179" s="214"/>
      <c r="O179" s="214"/>
      <c r="P179" s="214"/>
      <c r="Q179" s="214"/>
      <c r="R179" s="214"/>
      <c r="S179" s="214"/>
      <c r="T179" s="215"/>
      <c r="AT179" s="216" t="s">
        <v>155</v>
      </c>
      <c r="AU179" s="216" t="s">
        <v>88</v>
      </c>
      <c r="AV179" s="13" t="s">
        <v>88</v>
      </c>
      <c r="AW179" s="13" t="s">
        <v>34</v>
      </c>
      <c r="AX179" s="13" t="s">
        <v>79</v>
      </c>
      <c r="AY179" s="216" t="s">
        <v>146</v>
      </c>
    </row>
    <row r="180" spans="1:65" s="13" customFormat="1" ht="11.25">
      <c r="B180" s="205"/>
      <c r="C180" s="206"/>
      <c r="D180" s="207" t="s">
        <v>155</v>
      </c>
      <c r="E180" s="208" t="s">
        <v>1</v>
      </c>
      <c r="F180" s="209" t="s">
        <v>282</v>
      </c>
      <c r="G180" s="206"/>
      <c r="H180" s="210">
        <v>3.335</v>
      </c>
      <c r="I180" s="211"/>
      <c r="J180" s="206"/>
      <c r="K180" s="206"/>
      <c r="L180" s="212"/>
      <c r="M180" s="213"/>
      <c r="N180" s="214"/>
      <c r="O180" s="214"/>
      <c r="P180" s="214"/>
      <c r="Q180" s="214"/>
      <c r="R180" s="214"/>
      <c r="S180" s="214"/>
      <c r="T180" s="215"/>
      <c r="AT180" s="216" t="s">
        <v>155</v>
      </c>
      <c r="AU180" s="216" t="s">
        <v>88</v>
      </c>
      <c r="AV180" s="13" t="s">
        <v>88</v>
      </c>
      <c r="AW180" s="13" t="s">
        <v>34</v>
      </c>
      <c r="AX180" s="13" t="s">
        <v>79</v>
      </c>
      <c r="AY180" s="216" t="s">
        <v>146</v>
      </c>
    </row>
    <row r="181" spans="1:65" s="13" customFormat="1" ht="11.25">
      <c r="B181" s="205"/>
      <c r="C181" s="206"/>
      <c r="D181" s="207" t="s">
        <v>155</v>
      </c>
      <c r="E181" s="208" t="s">
        <v>1</v>
      </c>
      <c r="F181" s="209" t="s">
        <v>283</v>
      </c>
      <c r="G181" s="206"/>
      <c r="H181" s="210">
        <v>11.97</v>
      </c>
      <c r="I181" s="211"/>
      <c r="J181" s="206"/>
      <c r="K181" s="206"/>
      <c r="L181" s="212"/>
      <c r="M181" s="213"/>
      <c r="N181" s="214"/>
      <c r="O181" s="214"/>
      <c r="P181" s="214"/>
      <c r="Q181" s="214"/>
      <c r="R181" s="214"/>
      <c r="S181" s="214"/>
      <c r="T181" s="215"/>
      <c r="AT181" s="216" t="s">
        <v>155</v>
      </c>
      <c r="AU181" s="216" t="s">
        <v>88</v>
      </c>
      <c r="AV181" s="13" t="s">
        <v>88</v>
      </c>
      <c r="AW181" s="13" t="s">
        <v>34</v>
      </c>
      <c r="AX181" s="13" t="s">
        <v>79</v>
      </c>
      <c r="AY181" s="216" t="s">
        <v>146</v>
      </c>
    </row>
    <row r="182" spans="1:65" s="15" customFormat="1" ht="11.25">
      <c r="B182" s="227"/>
      <c r="C182" s="228"/>
      <c r="D182" s="207" t="s">
        <v>155</v>
      </c>
      <c r="E182" s="229" t="s">
        <v>1</v>
      </c>
      <c r="F182" s="230" t="s">
        <v>170</v>
      </c>
      <c r="G182" s="228"/>
      <c r="H182" s="231">
        <v>21.13</v>
      </c>
      <c r="I182" s="232"/>
      <c r="J182" s="228"/>
      <c r="K182" s="228"/>
      <c r="L182" s="233"/>
      <c r="M182" s="234"/>
      <c r="N182" s="235"/>
      <c r="O182" s="235"/>
      <c r="P182" s="235"/>
      <c r="Q182" s="235"/>
      <c r="R182" s="235"/>
      <c r="S182" s="235"/>
      <c r="T182" s="236"/>
      <c r="AT182" s="237" t="s">
        <v>155</v>
      </c>
      <c r="AU182" s="237" t="s">
        <v>88</v>
      </c>
      <c r="AV182" s="15" t="s">
        <v>153</v>
      </c>
      <c r="AW182" s="15" t="s">
        <v>34</v>
      </c>
      <c r="AX182" s="15" t="s">
        <v>86</v>
      </c>
      <c r="AY182" s="237" t="s">
        <v>146</v>
      </c>
    </row>
    <row r="183" spans="1:65" s="2" customFormat="1" ht="37.9" customHeight="1">
      <c r="A183" s="35"/>
      <c r="B183" s="36"/>
      <c r="C183" s="192" t="s">
        <v>284</v>
      </c>
      <c r="D183" s="192" t="s">
        <v>148</v>
      </c>
      <c r="E183" s="193" t="s">
        <v>285</v>
      </c>
      <c r="F183" s="194" t="s">
        <v>286</v>
      </c>
      <c r="G183" s="195" t="s">
        <v>183</v>
      </c>
      <c r="H183" s="196">
        <v>295.82</v>
      </c>
      <c r="I183" s="197"/>
      <c r="J183" s="198">
        <f>ROUND(I183*H183,2)</f>
        <v>0</v>
      </c>
      <c r="K183" s="194" t="s">
        <v>152</v>
      </c>
      <c r="L183" s="40"/>
      <c r="M183" s="199" t="s">
        <v>1</v>
      </c>
      <c r="N183" s="200" t="s">
        <v>44</v>
      </c>
      <c r="O183" s="72"/>
      <c r="P183" s="201">
        <f>O183*H183</f>
        <v>0</v>
      </c>
      <c r="Q183" s="201">
        <v>0</v>
      </c>
      <c r="R183" s="201">
        <f>Q183*H183</f>
        <v>0</v>
      </c>
      <c r="S183" s="201">
        <v>0</v>
      </c>
      <c r="T183" s="202">
        <f>S183*H183</f>
        <v>0</v>
      </c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203" t="s">
        <v>153</v>
      </c>
      <c r="AT183" s="203" t="s">
        <v>148</v>
      </c>
      <c r="AU183" s="203" t="s">
        <v>88</v>
      </c>
      <c r="AY183" s="18" t="s">
        <v>146</v>
      </c>
      <c r="BE183" s="204">
        <f>IF(N183="základní",J183,0)</f>
        <v>0</v>
      </c>
      <c r="BF183" s="204">
        <f>IF(N183="snížená",J183,0)</f>
        <v>0</v>
      </c>
      <c r="BG183" s="204">
        <f>IF(N183="zákl. přenesená",J183,0)</f>
        <v>0</v>
      </c>
      <c r="BH183" s="204">
        <f>IF(N183="sníž. přenesená",J183,0)</f>
        <v>0</v>
      </c>
      <c r="BI183" s="204">
        <f>IF(N183="nulová",J183,0)</f>
        <v>0</v>
      </c>
      <c r="BJ183" s="18" t="s">
        <v>86</v>
      </c>
      <c r="BK183" s="204">
        <f>ROUND(I183*H183,2)</f>
        <v>0</v>
      </c>
      <c r="BL183" s="18" t="s">
        <v>153</v>
      </c>
      <c r="BM183" s="203" t="s">
        <v>287</v>
      </c>
    </row>
    <row r="184" spans="1:65" s="14" customFormat="1" ht="11.25">
      <c r="B184" s="217"/>
      <c r="C184" s="218"/>
      <c r="D184" s="207" t="s">
        <v>155</v>
      </c>
      <c r="E184" s="219" t="s">
        <v>1</v>
      </c>
      <c r="F184" s="220" t="s">
        <v>288</v>
      </c>
      <c r="G184" s="218"/>
      <c r="H184" s="219" t="s">
        <v>1</v>
      </c>
      <c r="I184" s="221"/>
      <c r="J184" s="218"/>
      <c r="K184" s="218"/>
      <c r="L184" s="222"/>
      <c r="M184" s="223"/>
      <c r="N184" s="224"/>
      <c r="O184" s="224"/>
      <c r="P184" s="224"/>
      <c r="Q184" s="224"/>
      <c r="R184" s="224"/>
      <c r="S184" s="224"/>
      <c r="T184" s="225"/>
      <c r="AT184" s="226" t="s">
        <v>155</v>
      </c>
      <c r="AU184" s="226" t="s">
        <v>88</v>
      </c>
      <c r="AV184" s="14" t="s">
        <v>86</v>
      </c>
      <c r="AW184" s="14" t="s">
        <v>34</v>
      </c>
      <c r="AX184" s="14" t="s">
        <v>79</v>
      </c>
      <c r="AY184" s="226" t="s">
        <v>146</v>
      </c>
    </row>
    <row r="185" spans="1:65" s="13" customFormat="1" ht="11.25">
      <c r="B185" s="205"/>
      <c r="C185" s="206"/>
      <c r="D185" s="207" t="s">
        <v>155</v>
      </c>
      <c r="E185" s="208" t="s">
        <v>1</v>
      </c>
      <c r="F185" s="209" t="s">
        <v>289</v>
      </c>
      <c r="G185" s="206"/>
      <c r="H185" s="210">
        <v>295.82</v>
      </c>
      <c r="I185" s="211"/>
      <c r="J185" s="206"/>
      <c r="K185" s="206"/>
      <c r="L185" s="212"/>
      <c r="M185" s="213"/>
      <c r="N185" s="214"/>
      <c r="O185" s="214"/>
      <c r="P185" s="214"/>
      <c r="Q185" s="214"/>
      <c r="R185" s="214"/>
      <c r="S185" s="214"/>
      <c r="T185" s="215"/>
      <c r="AT185" s="216" t="s">
        <v>155</v>
      </c>
      <c r="AU185" s="216" t="s">
        <v>88</v>
      </c>
      <c r="AV185" s="13" t="s">
        <v>88</v>
      </c>
      <c r="AW185" s="13" t="s">
        <v>34</v>
      </c>
      <c r="AX185" s="13" t="s">
        <v>86</v>
      </c>
      <c r="AY185" s="216" t="s">
        <v>146</v>
      </c>
    </row>
    <row r="186" spans="1:65" s="2" customFormat="1" ht="44.25" customHeight="1">
      <c r="A186" s="35"/>
      <c r="B186" s="36"/>
      <c r="C186" s="192" t="s">
        <v>290</v>
      </c>
      <c r="D186" s="192" t="s">
        <v>148</v>
      </c>
      <c r="E186" s="193" t="s">
        <v>291</v>
      </c>
      <c r="F186" s="194" t="s">
        <v>292</v>
      </c>
      <c r="G186" s="195" t="s">
        <v>183</v>
      </c>
      <c r="H186" s="196">
        <v>21.13</v>
      </c>
      <c r="I186" s="197"/>
      <c r="J186" s="198">
        <f>ROUND(I186*H186,2)</f>
        <v>0</v>
      </c>
      <c r="K186" s="194" t="s">
        <v>152</v>
      </c>
      <c r="L186" s="40"/>
      <c r="M186" s="199" t="s">
        <v>1</v>
      </c>
      <c r="N186" s="200" t="s">
        <v>44</v>
      </c>
      <c r="O186" s="72"/>
      <c r="P186" s="201">
        <f>O186*H186</f>
        <v>0</v>
      </c>
      <c r="Q186" s="201">
        <v>0</v>
      </c>
      <c r="R186" s="201">
        <f>Q186*H186</f>
        <v>0</v>
      </c>
      <c r="S186" s="201">
        <v>0</v>
      </c>
      <c r="T186" s="202">
        <f>S186*H186</f>
        <v>0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203" t="s">
        <v>153</v>
      </c>
      <c r="AT186" s="203" t="s">
        <v>148</v>
      </c>
      <c r="AU186" s="203" t="s">
        <v>88</v>
      </c>
      <c r="AY186" s="18" t="s">
        <v>146</v>
      </c>
      <c r="BE186" s="204">
        <f>IF(N186="základní",J186,0)</f>
        <v>0</v>
      </c>
      <c r="BF186" s="204">
        <f>IF(N186="snížená",J186,0)</f>
        <v>0</v>
      </c>
      <c r="BG186" s="204">
        <f>IF(N186="zákl. přenesená",J186,0)</f>
        <v>0</v>
      </c>
      <c r="BH186" s="204">
        <f>IF(N186="sníž. přenesená",J186,0)</f>
        <v>0</v>
      </c>
      <c r="BI186" s="204">
        <f>IF(N186="nulová",J186,0)</f>
        <v>0</v>
      </c>
      <c r="BJ186" s="18" t="s">
        <v>86</v>
      </c>
      <c r="BK186" s="204">
        <f>ROUND(I186*H186,2)</f>
        <v>0</v>
      </c>
      <c r="BL186" s="18" t="s">
        <v>153</v>
      </c>
      <c r="BM186" s="203" t="s">
        <v>293</v>
      </c>
    </row>
    <row r="187" spans="1:65" s="13" customFormat="1" ht="22.5">
      <c r="B187" s="205"/>
      <c r="C187" s="206"/>
      <c r="D187" s="207" t="s">
        <v>155</v>
      </c>
      <c r="E187" s="208" t="s">
        <v>1</v>
      </c>
      <c r="F187" s="209" t="s">
        <v>281</v>
      </c>
      <c r="G187" s="206"/>
      <c r="H187" s="210">
        <v>5.8250000000000002</v>
      </c>
      <c r="I187" s="211"/>
      <c r="J187" s="206"/>
      <c r="K187" s="206"/>
      <c r="L187" s="212"/>
      <c r="M187" s="213"/>
      <c r="N187" s="214"/>
      <c r="O187" s="214"/>
      <c r="P187" s="214"/>
      <c r="Q187" s="214"/>
      <c r="R187" s="214"/>
      <c r="S187" s="214"/>
      <c r="T187" s="215"/>
      <c r="AT187" s="216" t="s">
        <v>155</v>
      </c>
      <c r="AU187" s="216" t="s">
        <v>88</v>
      </c>
      <c r="AV187" s="13" t="s">
        <v>88</v>
      </c>
      <c r="AW187" s="13" t="s">
        <v>34</v>
      </c>
      <c r="AX187" s="13" t="s">
        <v>79</v>
      </c>
      <c r="AY187" s="216" t="s">
        <v>146</v>
      </c>
    </row>
    <row r="188" spans="1:65" s="13" customFormat="1" ht="11.25">
      <c r="B188" s="205"/>
      <c r="C188" s="206"/>
      <c r="D188" s="207" t="s">
        <v>155</v>
      </c>
      <c r="E188" s="208" t="s">
        <v>1</v>
      </c>
      <c r="F188" s="209" t="s">
        <v>282</v>
      </c>
      <c r="G188" s="206"/>
      <c r="H188" s="210">
        <v>3.335</v>
      </c>
      <c r="I188" s="211"/>
      <c r="J188" s="206"/>
      <c r="K188" s="206"/>
      <c r="L188" s="212"/>
      <c r="M188" s="213"/>
      <c r="N188" s="214"/>
      <c r="O188" s="214"/>
      <c r="P188" s="214"/>
      <c r="Q188" s="214"/>
      <c r="R188" s="214"/>
      <c r="S188" s="214"/>
      <c r="T188" s="215"/>
      <c r="AT188" s="216" t="s">
        <v>155</v>
      </c>
      <c r="AU188" s="216" t="s">
        <v>88</v>
      </c>
      <c r="AV188" s="13" t="s">
        <v>88</v>
      </c>
      <c r="AW188" s="13" t="s">
        <v>34</v>
      </c>
      <c r="AX188" s="13" t="s">
        <v>79</v>
      </c>
      <c r="AY188" s="216" t="s">
        <v>146</v>
      </c>
    </row>
    <row r="189" spans="1:65" s="13" customFormat="1" ht="11.25">
      <c r="B189" s="205"/>
      <c r="C189" s="206"/>
      <c r="D189" s="207" t="s">
        <v>155</v>
      </c>
      <c r="E189" s="208" t="s">
        <v>1</v>
      </c>
      <c r="F189" s="209" t="s">
        <v>283</v>
      </c>
      <c r="G189" s="206"/>
      <c r="H189" s="210">
        <v>11.97</v>
      </c>
      <c r="I189" s="211"/>
      <c r="J189" s="206"/>
      <c r="K189" s="206"/>
      <c r="L189" s="212"/>
      <c r="M189" s="213"/>
      <c r="N189" s="214"/>
      <c r="O189" s="214"/>
      <c r="P189" s="214"/>
      <c r="Q189" s="214"/>
      <c r="R189" s="214"/>
      <c r="S189" s="214"/>
      <c r="T189" s="215"/>
      <c r="AT189" s="216" t="s">
        <v>155</v>
      </c>
      <c r="AU189" s="216" t="s">
        <v>88</v>
      </c>
      <c r="AV189" s="13" t="s">
        <v>88</v>
      </c>
      <c r="AW189" s="13" t="s">
        <v>34</v>
      </c>
      <c r="AX189" s="13" t="s">
        <v>79</v>
      </c>
      <c r="AY189" s="216" t="s">
        <v>146</v>
      </c>
    </row>
    <row r="190" spans="1:65" s="15" customFormat="1" ht="11.25">
      <c r="B190" s="227"/>
      <c r="C190" s="228"/>
      <c r="D190" s="207" t="s">
        <v>155</v>
      </c>
      <c r="E190" s="229" t="s">
        <v>1</v>
      </c>
      <c r="F190" s="230" t="s">
        <v>170</v>
      </c>
      <c r="G190" s="228"/>
      <c r="H190" s="231">
        <v>21.13</v>
      </c>
      <c r="I190" s="232"/>
      <c r="J190" s="228"/>
      <c r="K190" s="228"/>
      <c r="L190" s="233"/>
      <c r="M190" s="234"/>
      <c r="N190" s="235"/>
      <c r="O190" s="235"/>
      <c r="P190" s="235"/>
      <c r="Q190" s="235"/>
      <c r="R190" s="235"/>
      <c r="S190" s="235"/>
      <c r="T190" s="236"/>
      <c r="AT190" s="237" t="s">
        <v>155</v>
      </c>
      <c r="AU190" s="237" t="s">
        <v>88</v>
      </c>
      <c r="AV190" s="15" t="s">
        <v>153</v>
      </c>
      <c r="AW190" s="15" t="s">
        <v>34</v>
      </c>
      <c r="AX190" s="15" t="s">
        <v>86</v>
      </c>
      <c r="AY190" s="237" t="s">
        <v>146</v>
      </c>
    </row>
    <row r="191" spans="1:65" s="12" customFormat="1" ht="22.9" customHeight="1">
      <c r="B191" s="176"/>
      <c r="C191" s="177"/>
      <c r="D191" s="178" t="s">
        <v>78</v>
      </c>
      <c r="E191" s="190" t="s">
        <v>294</v>
      </c>
      <c r="F191" s="190" t="s">
        <v>295</v>
      </c>
      <c r="G191" s="177"/>
      <c r="H191" s="177"/>
      <c r="I191" s="180"/>
      <c r="J191" s="191">
        <f>BK191</f>
        <v>0</v>
      </c>
      <c r="K191" s="177"/>
      <c r="L191" s="182"/>
      <c r="M191" s="183"/>
      <c r="N191" s="184"/>
      <c r="O191" s="184"/>
      <c r="P191" s="185">
        <f>P192</f>
        <v>0</v>
      </c>
      <c r="Q191" s="184"/>
      <c r="R191" s="185">
        <f>R192</f>
        <v>0</v>
      </c>
      <c r="S191" s="184"/>
      <c r="T191" s="186">
        <f>T192</f>
        <v>0</v>
      </c>
      <c r="AR191" s="187" t="s">
        <v>86</v>
      </c>
      <c r="AT191" s="188" t="s">
        <v>78</v>
      </c>
      <c r="AU191" s="188" t="s">
        <v>86</v>
      </c>
      <c r="AY191" s="187" t="s">
        <v>146</v>
      </c>
      <c r="BK191" s="189">
        <f>BK192</f>
        <v>0</v>
      </c>
    </row>
    <row r="192" spans="1:65" s="2" customFormat="1" ht="37.9" customHeight="1">
      <c r="A192" s="35"/>
      <c r="B192" s="36"/>
      <c r="C192" s="192" t="s">
        <v>296</v>
      </c>
      <c r="D192" s="192" t="s">
        <v>148</v>
      </c>
      <c r="E192" s="193" t="s">
        <v>297</v>
      </c>
      <c r="F192" s="194" t="s">
        <v>298</v>
      </c>
      <c r="G192" s="195" t="s">
        <v>183</v>
      </c>
      <c r="H192" s="196">
        <v>24.405999999999999</v>
      </c>
      <c r="I192" s="197"/>
      <c r="J192" s="198">
        <f>ROUND(I192*H192,2)</f>
        <v>0</v>
      </c>
      <c r="K192" s="194" t="s">
        <v>152</v>
      </c>
      <c r="L192" s="40"/>
      <c r="M192" s="199" t="s">
        <v>1</v>
      </c>
      <c r="N192" s="200" t="s">
        <v>44</v>
      </c>
      <c r="O192" s="72"/>
      <c r="P192" s="201">
        <f>O192*H192</f>
        <v>0</v>
      </c>
      <c r="Q192" s="201">
        <v>0</v>
      </c>
      <c r="R192" s="201">
        <f>Q192*H192</f>
        <v>0</v>
      </c>
      <c r="S192" s="201">
        <v>0</v>
      </c>
      <c r="T192" s="202">
        <f>S192*H192</f>
        <v>0</v>
      </c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R192" s="203" t="s">
        <v>153</v>
      </c>
      <c r="AT192" s="203" t="s">
        <v>148</v>
      </c>
      <c r="AU192" s="203" t="s">
        <v>88</v>
      </c>
      <c r="AY192" s="18" t="s">
        <v>146</v>
      </c>
      <c r="BE192" s="204">
        <f>IF(N192="základní",J192,0)</f>
        <v>0</v>
      </c>
      <c r="BF192" s="204">
        <f>IF(N192="snížená",J192,0)</f>
        <v>0</v>
      </c>
      <c r="BG192" s="204">
        <f>IF(N192="zákl. přenesená",J192,0)</f>
        <v>0</v>
      </c>
      <c r="BH192" s="204">
        <f>IF(N192="sníž. přenesená",J192,0)</f>
        <v>0</v>
      </c>
      <c r="BI192" s="204">
        <f>IF(N192="nulová",J192,0)</f>
        <v>0</v>
      </c>
      <c r="BJ192" s="18" t="s">
        <v>86</v>
      </c>
      <c r="BK192" s="204">
        <f>ROUND(I192*H192,2)</f>
        <v>0</v>
      </c>
      <c r="BL192" s="18" t="s">
        <v>153</v>
      </c>
      <c r="BM192" s="203" t="s">
        <v>299</v>
      </c>
    </row>
    <row r="193" spans="1:65" s="12" customFormat="1" ht="25.9" customHeight="1">
      <c r="B193" s="176"/>
      <c r="C193" s="177"/>
      <c r="D193" s="178" t="s">
        <v>78</v>
      </c>
      <c r="E193" s="179" t="s">
        <v>300</v>
      </c>
      <c r="F193" s="179" t="s">
        <v>301</v>
      </c>
      <c r="G193" s="177"/>
      <c r="H193" s="177"/>
      <c r="I193" s="180"/>
      <c r="J193" s="181">
        <f>BK193</f>
        <v>0</v>
      </c>
      <c r="K193" s="177"/>
      <c r="L193" s="182"/>
      <c r="M193" s="183"/>
      <c r="N193" s="184"/>
      <c r="O193" s="184"/>
      <c r="P193" s="185">
        <f>P194</f>
        <v>0</v>
      </c>
      <c r="Q193" s="184"/>
      <c r="R193" s="185">
        <f>R194</f>
        <v>2.11655E-2</v>
      </c>
      <c r="S193" s="184"/>
      <c r="T193" s="186">
        <f>T194</f>
        <v>0</v>
      </c>
      <c r="AR193" s="187" t="s">
        <v>88</v>
      </c>
      <c r="AT193" s="188" t="s">
        <v>78</v>
      </c>
      <c r="AU193" s="188" t="s">
        <v>79</v>
      </c>
      <c r="AY193" s="187" t="s">
        <v>146</v>
      </c>
      <c r="BK193" s="189">
        <f>BK194</f>
        <v>0</v>
      </c>
    </row>
    <row r="194" spans="1:65" s="12" customFormat="1" ht="22.9" customHeight="1">
      <c r="B194" s="176"/>
      <c r="C194" s="177"/>
      <c r="D194" s="178" t="s">
        <v>78</v>
      </c>
      <c r="E194" s="190" t="s">
        <v>302</v>
      </c>
      <c r="F194" s="190" t="s">
        <v>303</v>
      </c>
      <c r="G194" s="177"/>
      <c r="H194" s="177"/>
      <c r="I194" s="180"/>
      <c r="J194" s="191">
        <f>BK194</f>
        <v>0</v>
      </c>
      <c r="K194" s="177"/>
      <c r="L194" s="182"/>
      <c r="M194" s="183"/>
      <c r="N194" s="184"/>
      <c r="O194" s="184"/>
      <c r="P194" s="185">
        <f>SUM(P195:P197)</f>
        <v>0</v>
      </c>
      <c r="Q194" s="184"/>
      <c r="R194" s="185">
        <f>SUM(R195:R197)</f>
        <v>2.11655E-2</v>
      </c>
      <c r="S194" s="184"/>
      <c r="T194" s="186">
        <f>SUM(T195:T197)</f>
        <v>0</v>
      </c>
      <c r="AR194" s="187" t="s">
        <v>88</v>
      </c>
      <c r="AT194" s="188" t="s">
        <v>78</v>
      </c>
      <c r="AU194" s="188" t="s">
        <v>86</v>
      </c>
      <c r="AY194" s="187" t="s">
        <v>146</v>
      </c>
      <c r="BK194" s="189">
        <f>SUM(BK195:BK197)</f>
        <v>0</v>
      </c>
    </row>
    <row r="195" spans="1:65" s="2" customFormat="1" ht="24.2" customHeight="1">
      <c r="A195" s="35"/>
      <c r="B195" s="36"/>
      <c r="C195" s="192" t="s">
        <v>304</v>
      </c>
      <c r="D195" s="192" t="s">
        <v>148</v>
      </c>
      <c r="E195" s="193" t="s">
        <v>305</v>
      </c>
      <c r="F195" s="194" t="s">
        <v>306</v>
      </c>
      <c r="G195" s="195" t="s">
        <v>199</v>
      </c>
      <c r="H195" s="196">
        <v>20</v>
      </c>
      <c r="I195" s="197"/>
      <c r="J195" s="198">
        <f>ROUND(I195*H195,2)</f>
        <v>0</v>
      </c>
      <c r="K195" s="194" t="s">
        <v>152</v>
      </c>
      <c r="L195" s="40"/>
      <c r="M195" s="199" t="s">
        <v>1</v>
      </c>
      <c r="N195" s="200" t="s">
        <v>44</v>
      </c>
      <c r="O195" s="72"/>
      <c r="P195" s="201">
        <f>O195*H195</f>
        <v>0</v>
      </c>
      <c r="Q195" s="201">
        <v>5.8275E-5</v>
      </c>
      <c r="R195" s="201">
        <f>Q195*H195</f>
        <v>1.1655000000000001E-3</v>
      </c>
      <c r="S195" s="201">
        <v>0</v>
      </c>
      <c r="T195" s="202">
        <f>S195*H195</f>
        <v>0</v>
      </c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R195" s="203" t="s">
        <v>229</v>
      </c>
      <c r="AT195" s="203" t="s">
        <v>148</v>
      </c>
      <c r="AU195" s="203" t="s">
        <v>88</v>
      </c>
      <c r="AY195" s="18" t="s">
        <v>146</v>
      </c>
      <c r="BE195" s="204">
        <f>IF(N195="základní",J195,0)</f>
        <v>0</v>
      </c>
      <c r="BF195" s="204">
        <f>IF(N195="snížená",J195,0)</f>
        <v>0</v>
      </c>
      <c r="BG195" s="204">
        <f>IF(N195="zákl. přenesená",J195,0)</f>
        <v>0</v>
      </c>
      <c r="BH195" s="204">
        <f>IF(N195="sníž. přenesená",J195,0)</f>
        <v>0</v>
      </c>
      <c r="BI195" s="204">
        <f>IF(N195="nulová",J195,0)</f>
        <v>0</v>
      </c>
      <c r="BJ195" s="18" t="s">
        <v>86</v>
      </c>
      <c r="BK195" s="204">
        <f>ROUND(I195*H195,2)</f>
        <v>0</v>
      </c>
      <c r="BL195" s="18" t="s">
        <v>229</v>
      </c>
      <c r="BM195" s="203" t="s">
        <v>307</v>
      </c>
    </row>
    <row r="196" spans="1:65" s="2" customFormat="1" ht="16.5" customHeight="1">
      <c r="A196" s="35"/>
      <c r="B196" s="36"/>
      <c r="C196" s="238" t="s">
        <v>308</v>
      </c>
      <c r="D196" s="238" t="s">
        <v>196</v>
      </c>
      <c r="E196" s="239" t="s">
        <v>309</v>
      </c>
      <c r="F196" s="240" t="s">
        <v>310</v>
      </c>
      <c r="G196" s="241" t="s">
        <v>220</v>
      </c>
      <c r="H196" s="242">
        <v>1</v>
      </c>
      <c r="I196" s="243"/>
      <c r="J196" s="244">
        <f>ROUND(I196*H196,2)</f>
        <v>0</v>
      </c>
      <c r="K196" s="240" t="s">
        <v>1</v>
      </c>
      <c r="L196" s="245"/>
      <c r="M196" s="246" t="s">
        <v>1</v>
      </c>
      <c r="N196" s="247" t="s">
        <v>44</v>
      </c>
      <c r="O196" s="72"/>
      <c r="P196" s="201">
        <f>O196*H196</f>
        <v>0</v>
      </c>
      <c r="Q196" s="201">
        <v>0.02</v>
      </c>
      <c r="R196" s="201">
        <f>Q196*H196</f>
        <v>0.02</v>
      </c>
      <c r="S196" s="201">
        <v>0</v>
      </c>
      <c r="T196" s="202">
        <f>S196*H196</f>
        <v>0</v>
      </c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R196" s="203" t="s">
        <v>308</v>
      </c>
      <c r="AT196" s="203" t="s">
        <v>196</v>
      </c>
      <c r="AU196" s="203" t="s">
        <v>88</v>
      </c>
      <c r="AY196" s="18" t="s">
        <v>146</v>
      </c>
      <c r="BE196" s="204">
        <f>IF(N196="základní",J196,0)</f>
        <v>0</v>
      </c>
      <c r="BF196" s="204">
        <f>IF(N196="snížená",J196,0)</f>
        <v>0</v>
      </c>
      <c r="BG196" s="204">
        <f>IF(N196="zákl. přenesená",J196,0)</f>
        <v>0</v>
      </c>
      <c r="BH196" s="204">
        <f>IF(N196="sníž. přenesená",J196,0)</f>
        <v>0</v>
      </c>
      <c r="BI196" s="204">
        <f>IF(N196="nulová",J196,0)</f>
        <v>0</v>
      </c>
      <c r="BJ196" s="18" t="s">
        <v>86</v>
      </c>
      <c r="BK196" s="204">
        <f>ROUND(I196*H196,2)</f>
        <v>0</v>
      </c>
      <c r="BL196" s="18" t="s">
        <v>229</v>
      </c>
      <c r="BM196" s="203" t="s">
        <v>311</v>
      </c>
    </row>
    <row r="197" spans="1:65" s="2" customFormat="1" ht="44.25" customHeight="1">
      <c r="A197" s="35"/>
      <c r="B197" s="36"/>
      <c r="C197" s="192" t="s">
        <v>312</v>
      </c>
      <c r="D197" s="192" t="s">
        <v>148</v>
      </c>
      <c r="E197" s="193" t="s">
        <v>313</v>
      </c>
      <c r="F197" s="194" t="s">
        <v>314</v>
      </c>
      <c r="G197" s="195" t="s">
        <v>183</v>
      </c>
      <c r="H197" s="196">
        <v>2.1000000000000001E-2</v>
      </c>
      <c r="I197" s="197"/>
      <c r="J197" s="198">
        <f>ROUND(I197*H197,2)</f>
        <v>0</v>
      </c>
      <c r="K197" s="194" t="s">
        <v>152</v>
      </c>
      <c r="L197" s="40"/>
      <c r="M197" s="248" t="s">
        <v>1</v>
      </c>
      <c r="N197" s="249" t="s">
        <v>44</v>
      </c>
      <c r="O197" s="250"/>
      <c r="P197" s="251">
        <f>O197*H197</f>
        <v>0</v>
      </c>
      <c r="Q197" s="251">
        <v>0</v>
      </c>
      <c r="R197" s="251">
        <f>Q197*H197</f>
        <v>0</v>
      </c>
      <c r="S197" s="251">
        <v>0</v>
      </c>
      <c r="T197" s="252">
        <f>S197*H197</f>
        <v>0</v>
      </c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R197" s="203" t="s">
        <v>229</v>
      </c>
      <c r="AT197" s="203" t="s">
        <v>148</v>
      </c>
      <c r="AU197" s="203" t="s">
        <v>88</v>
      </c>
      <c r="AY197" s="18" t="s">
        <v>146</v>
      </c>
      <c r="BE197" s="204">
        <f>IF(N197="základní",J197,0)</f>
        <v>0</v>
      </c>
      <c r="BF197" s="204">
        <f>IF(N197="snížená",J197,0)</f>
        <v>0</v>
      </c>
      <c r="BG197" s="204">
        <f>IF(N197="zákl. přenesená",J197,0)</f>
        <v>0</v>
      </c>
      <c r="BH197" s="204">
        <f>IF(N197="sníž. přenesená",J197,0)</f>
        <v>0</v>
      </c>
      <c r="BI197" s="204">
        <f>IF(N197="nulová",J197,0)</f>
        <v>0</v>
      </c>
      <c r="BJ197" s="18" t="s">
        <v>86</v>
      </c>
      <c r="BK197" s="204">
        <f>ROUND(I197*H197,2)</f>
        <v>0</v>
      </c>
      <c r="BL197" s="18" t="s">
        <v>229</v>
      </c>
      <c r="BM197" s="203" t="s">
        <v>315</v>
      </c>
    </row>
    <row r="198" spans="1:65" s="2" customFormat="1" ht="6.95" customHeight="1">
      <c r="A198" s="35"/>
      <c r="B198" s="55"/>
      <c r="C198" s="56"/>
      <c r="D198" s="56"/>
      <c r="E198" s="56"/>
      <c r="F198" s="56"/>
      <c r="G198" s="56"/>
      <c r="H198" s="56"/>
      <c r="I198" s="56"/>
      <c r="J198" s="56"/>
      <c r="K198" s="56"/>
      <c r="L198" s="40"/>
      <c r="M198" s="35"/>
      <c r="O198" s="35"/>
      <c r="P198" s="35"/>
      <c r="Q198" s="35"/>
      <c r="R198" s="35"/>
      <c r="S198" s="35"/>
      <c r="T198" s="35"/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</row>
  </sheetData>
  <sheetProtection algorithmName="SHA-512" hashValue="2Zb+vnOnUNN8vp/OoUUT8NuCKdVT28m5TlnwIiIXil68tsp7IzAOG78TibLejWXUO53wP1basHExi9TiOIcl6w==" saltValue="C9Ti6gm/ROgHk5RW8lUvFoekfKW3Srao7iao/9HNdYcpMjKQpzgpaI674OWTyDDNmULzMP2AiTqTeB3TOoW9Vw==" spinCount="100000" sheet="1" objects="1" scenarios="1" formatColumns="0" formatRows="0" autoFilter="0"/>
  <autoFilter ref="C128:K197"/>
  <mergeCells count="12">
    <mergeCell ref="E121:H121"/>
    <mergeCell ref="L2:V2"/>
    <mergeCell ref="E85:H85"/>
    <mergeCell ref="E87:H87"/>
    <mergeCell ref="E89:H89"/>
    <mergeCell ref="E117:H117"/>
    <mergeCell ref="E119:H119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76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12"/>
      <c r="M2" s="312"/>
      <c r="N2" s="312"/>
      <c r="O2" s="312"/>
      <c r="P2" s="312"/>
      <c r="Q2" s="312"/>
      <c r="R2" s="312"/>
      <c r="S2" s="312"/>
      <c r="T2" s="312"/>
      <c r="U2" s="312"/>
      <c r="V2" s="312"/>
      <c r="AT2" s="18" t="s">
        <v>96</v>
      </c>
    </row>
    <row r="3" spans="1:46" s="1" customFormat="1" ht="6.95" customHeight="1">
      <c r="B3" s="116"/>
      <c r="C3" s="117"/>
      <c r="D3" s="117"/>
      <c r="E3" s="117"/>
      <c r="F3" s="117"/>
      <c r="G3" s="117"/>
      <c r="H3" s="117"/>
      <c r="I3" s="117"/>
      <c r="J3" s="117"/>
      <c r="K3" s="117"/>
      <c r="L3" s="21"/>
      <c r="AT3" s="18" t="s">
        <v>88</v>
      </c>
    </row>
    <row r="4" spans="1:46" s="1" customFormat="1" ht="24.95" customHeight="1">
      <c r="B4" s="21"/>
      <c r="D4" s="118" t="s">
        <v>112</v>
      </c>
      <c r="L4" s="21"/>
      <c r="M4" s="119" t="s">
        <v>10</v>
      </c>
      <c r="AT4" s="18" t="s">
        <v>4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120" t="s">
        <v>16</v>
      </c>
      <c r="L6" s="21"/>
    </row>
    <row r="7" spans="1:46" s="1" customFormat="1" ht="26.25" customHeight="1">
      <c r="B7" s="21"/>
      <c r="E7" s="313" t="str">
        <f>'Rekapitulace stavby'!K6</f>
        <v>VD Josefův Důl, oprava a rekonstrukce venkovní kanalizace a objektů dozorství - opravná část</v>
      </c>
      <c r="F7" s="314"/>
      <c r="G7" s="314"/>
      <c r="H7" s="314"/>
      <c r="L7" s="21"/>
    </row>
    <row r="8" spans="1:46" s="1" customFormat="1" ht="12" customHeight="1">
      <c r="B8" s="21"/>
      <c r="D8" s="120" t="s">
        <v>113</v>
      </c>
      <c r="L8" s="21"/>
    </row>
    <row r="9" spans="1:46" s="2" customFormat="1" ht="16.5" customHeight="1">
      <c r="A9" s="35"/>
      <c r="B9" s="40"/>
      <c r="C9" s="35"/>
      <c r="D9" s="35"/>
      <c r="E9" s="313" t="s">
        <v>114</v>
      </c>
      <c r="F9" s="315"/>
      <c r="G9" s="315"/>
      <c r="H9" s="315"/>
      <c r="I9" s="35"/>
      <c r="J9" s="35"/>
      <c r="K9" s="35"/>
      <c r="L9" s="52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2" customHeight="1">
      <c r="A10" s="35"/>
      <c r="B10" s="40"/>
      <c r="C10" s="35"/>
      <c r="D10" s="120" t="s">
        <v>115</v>
      </c>
      <c r="E10" s="35"/>
      <c r="F10" s="35"/>
      <c r="G10" s="35"/>
      <c r="H10" s="35"/>
      <c r="I10" s="35"/>
      <c r="J10" s="35"/>
      <c r="K10" s="35"/>
      <c r="L10" s="52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6.5" customHeight="1">
      <c r="A11" s="35"/>
      <c r="B11" s="40"/>
      <c r="C11" s="35"/>
      <c r="D11" s="35"/>
      <c r="E11" s="316" t="s">
        <v>316</v>
      </c>
      <c r="F11" s="315"/>
      <c r="G11" s="315"/>
      <c r="H11" s="315"/>
      <c r="I11" s="35"/>
      <c r="J11" s="35"/>
      <c r="K11" s="35"/>
      <c r="L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1.25">
      <c r="A12" s="35"/>
      <c r="B12" s="40"/>
      <c r="C12" s="35"/>
      <c r="D12" s="35"/>
      <c r="E12" s="35"/>
      <c r="F12" s="35"/>
      <c r="G12" s="35"/>
      <c r="H12" s="35"/>
      <c r="I12" s="35"/>
      <c r="J12" s="35"/>
      <c r="K12" s="35"/>
      <c r="L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2" customHeight="1">
      <c r="A13" s="35"/>
      <c r="B13" s="40"/>
      <c r="C13" s="35"/>
      <c r="D13" s="120" t="s">
        <v>18</v>
      </c>
      <c r="E13" s="35"/>
      <c r="F13" s="111" t="s">
        <v>1</v>
      </c>
      <c r="G13" s="35"/>
      <c r="H13" s="35"/>
      <c r="I13" s="120" t="s">
        <v>19</v>
      </c>
      <c r="J13" s="111" t="s">
        <v>1</v>
      </c>
      <c r="K13" s="35"/>
      <c r="L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20" t="s">
        <v>20</v>
      </c>
      <c r="E14" s="35"/>
      <c r="F14" s="111" t="s">
        <v>21</v>
      </c>
      <c r="G14" s="35"/>
      <c r="H14" s="35"/>
      <c r="I14" s="120" t="s">
        <v>22</v>
      </c>
      <c r="J14" s="121" t="str">
        <f>'Rekapitulace stavby'!AN8</f>
        <v>22. 4. 2021</v>
      </c>
      <c r="K14" s="35"/>
      <c r="L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0.9" customHeight="1">
      <c r="A15" s="35"/>
      <c r="B15" s="40"/>
      <c r="C15" s="35"/>
      <c r="D15" s="35"/>
      <c r="E15" s="35"/>
      <c r="F15" s="35"/>
      <c r="G15" s="35"/>
      <c r="H15" s="35"/>
      <c r="I15" s="35"/>
      <c r="J15" s="35"/>
      <c r="K15" s="35"/>
      <c r="L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12" customHeight="1">
      <c r="A16" s="35"/>
      <c r="B16" s="40"/>
      <c r="C16" s="35"/>
      <c r="D16" s="120" t="s">
        <v>24</v>
      </c>
      <c r="E16" s="35"/>
      <c r="F16" s="35"/>
      <c r="G16" s="35"/>
      <c r="H16" s="35"/>
      <c r="I16" s="120" t="s">
        <v>25</v>
      </c>
      <c r="J16" s="111" t="s">
        <v>1</v>
      </c>
      <c r="K16" s="35"/>
      <c r="L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8" customHeight="1">
      <c r="A17" s="35"/>
      <c r="B17" s="40"/>
      <c r="C17" s="35"/>
      <c r="D17" s="35"/>
      <c r="E17" s="111" t="s">
        <v>26</v>
      </c>
      <c r="F17" s="35"/>
      <c r="G17" s="35"/>
      <c r="H17" s="35"/>
      <c r="I17" s="120" t="s">
        <v>27</v>
      </c>
      <c r="J17" s="111" t="s">
        <v>1</v>
      </c>
      <c r="K17" s="35"/>
      <c r="L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6.95" customHeight="1">
      <c r="A18" s="35"/>
      <c r="B18" s="40"/>
      <c r="C18" s="35"/>
      <c r="D18" s="35"/>
      <c r="E18" s="35"/>
      <c r="F18" s="35"/>
      <c r="G18" s="35"/>
      <c r="H18" s="35"/>
      <c r="I18" s="35"/>
      <c r="J18" s="35"/>
      <c r="K18" s="35"/>
      <c r="L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12" customHeight="1">
      <c r="A19" s="35"/>
      <c r="B19" s="40"/>
      <c r="C19" s="35"/>
      <c r="D19" s="120" t="s">
        <v>28</v>
      </c>
      <c r="E19" s="35"/>
      <c r="F19" s="35"/>
      <c r="G19" s="35"/>
      <c r="H19" s="35"/>
      <c r="I19" s="120" t="s">
        <v>25</v>
      </c>
      <c r="J19" s="31" t="str">
        <f>'Rekapitulace stavby'!AN13</f>
        <v>Vyplň údaj</v>
      </c>
      <c r="K19" s="35"/>
      <c r="L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8" customHeight="1">
      <c r="A20" s="35"/>
      <c r="B20" s="40"/>
      <c r="C20" s="35"/>
      <c r="D20" s="35"/>
      <c r="E20" s="317" t="str">
        <f>'Rekapitulace stavby'!E14</f>
        <v>Vyplň údaj</v>
      </c>
      <c r="F20" s="318"/>
      <c r="G20" s="318"/>
      <c r="H20" s="318"/>
      <c r="I20" s="120" t="s">
        <v>27</v>
      </c>
      <c r="J20" s="31" t="str">
        <f>'Rekapitulace stavby'!AN14</f>
        <v>Vyplň údaj</v>
      </c>
      <c r="K20" s="35"/>
      <c r="L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6.95" customHeight="1">
      <c r="A21" s="35"/>
      <c r="B21" s="40"/>
      <c r="C21" s="35"/>
      <c r="D21" s="35"/>
      <c r="E21" s="35"/>
      <c r="F21" s="35"/>
      <c r="G21" s="35"/>
      <c r="H21" s="35"/>
      <c r="I21" s="35"/>
      <c r="J21" s="35"/>
      <c r="K21" s="35"/>
      <c r="L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12" customHeight="1">
      <c r="A22" s="35"/>
      <c r="B22" s="40"/>
      <c r="C22" s="35"/>
      <c r="D22" s="120" t="s">
        <v>30</v>
      </c>
      <c r="E22" s="35"/>
      <c r="F22" s="35"/>
      <c r="G22" s="35"/>
      <c r="H22" s="35"/>
      <c r="I22" s="120" t="s">
        <v>25</v>
      </c>
      <c r="J22" s="111" t="s">
        <v>31</v>
      </c>
      <c r="K22" s="35"/>
      <c r="L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8" customHeight="1">
      <c r="A23" s="35"/>
      <c r="B23" s="40"/>
      <c r="C23" s="35"/>
      <c r="D23" s="35"/>
      <c r="E23" s="111" t="s">
        <v>32</v>
      </c>
      <c r="F23" s="35"/>
      <c r="G23" s="35"/>
      <c r="H23" s="35"/>
      <c r="I23" s="120" t="s">
        <v>27</v>
      </c>
      <c r="J23" s="111" t="s">
        <v>33</v>
      </c>
      <c r="K23" s="35"/>
      <c r="L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6.95" customHeight="1">
      <c r="A24" s="35"/>
      <c r="B24" s="40"/>
      <c r="C24" s="35"/>
      <c r="D24" s="35"/>
      <c r="E24" s="35"/>
      <c r="F24" s="35"/>
      <c r="G24" s="35"/>
      <c r="H24" s="35"/>
      <c r="I24" s="35"/>
      <c r="J24" s="35"/>
      <c r="K24" s="35"/>
      <c r="L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12" customHeight="1">
      <c r="A25" s="35"/>
      <c r="B25" s="40"/>
      <c r="C25" s="35"/>
      <c r="D25" s="120" t="s">
        <v>35</v>
      </c>
      <c r="E25" s="35"/>
      <c r="F25" s="35"/>
      <c r="G25" s="35"/>
      <c r="H25" s="35"/>
      <c r="I25" s="120" t="s">
        <v>25</v>
      </c>
      <c r="J25" s="111" t="s">
        <v>1</v>
      </c>
      <c r="K25" s="35"/>
      <c r="L25" s="52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8" customHeight="1">
      <c r="A26" s="35"/>
      <c r="B26" s="40"/>
      <c r="C26" s="35"/>
      <c r="D26" s="35"/>
      <c r="E26" s="111" t="s">
        <v>36</v>
      </c>
      <c r="F26" s="35"/>
      <c r="G26" s="35"/>
      <c r="H26" s="35"/>
      <c r="I26" s="120" t="s">
        <v>27</v>
      </c>
      <c r="J26" s="111" t="s">
        <v>1</v>
      </c>
      <c r="K26" s="35"/>
      <c r="L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2" customFormat="1" ht="6.95" customHeight="1">
      <c r="A27" s="35"/>
      <c r="B27" s="40"/>
      <c r="C27" s="35"/>
      <c r="D27" s="35"/>
      <c r="E27" s="35"/>
      <c r="F27" s="35"/>
      <c r="G27" s="35"/>
      <c r="H27" s="35"/>
      <c r="I27" s="35"/>
      <c r="J27" s="35"/>
      <c r="K27" s="35"/>
      <c r="L27" s="52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pans="1:31" s="2" customFormat="1" ht="12" customHeight="1">
      <c r="A28" s="35"/>
      <c r="B28" s="40"/>
      <c r="C28" s="35"/>
      <c r="D28" s="120" t="s">
        <v>37</v>
      </c>
      <c r="E28" s="35"/>
      <c r="F28" s="35"/>
      <c r="G28" s="35"/>
      <c r="H28" s="35"/>
      <c r="I28" s="35"/>
      <c r="J28" s="35"/>
      <c r="K28" s="35"/>
      <c r="L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8" customFormat="1" ht="71.25" customHeight="1">
      <c r="A29" s="122"/>
      <c r="B29" s="123"/>
      <c r="C29" s="122"/>
      <c r="D29" s="122"/>
      <c r="E29" s="319" t="s">
        <v>38</v>
      </c>
      <c r="F29" s="319"/>
      <c r="G29" s="319"/>
      <c r="H29" s="319"/>
      <c r="I29" s="122"/>
      <c r="J29" s="122"/>
      <c r="K29" s="122"/>
      <c r="L29" s="124"/>
      <c r="S29" s="122"/>
      <c r="T29" s="122"/>
      <c r="U29" s="122"/>
      <c r="V29" s="122"/>
      <c r="W29" s="122"/>
      <c r="X29" s="122"/>
      <c r="Y29" s="122"/>
      <c r="Z29" s="122"/>
      <c r="AA29" s="122"/>
      <c r="AB29" s="122"/>
      <c r="AC29" s="122"/>
      <c r="AD29" s="122"/>
      <c r="AE29" s="122"/>
    </row>
    <row r="30" spans="1:31" s="2" customFormat="1" ht="6.95" customHeight="1">
      <c r="A30" s="35"/>
      <c r="B30" s="40"/>
      <c r="C30" s="35"/>
      <c r="D30" s="35"/>
      <c r="E30" s="35"/>
      <c r="F30" s="35"/>
      <c r="G30" s="35"/>
      <c r="H30" s="35"/>
      <c r="I30" s="35"/>
      <c r="J30" s="35"/>
      <c r="K30" s="35"/>
      <c r="L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25"/>
      <c r="E31" s="125"/>
      <c r="F31" s="125"/>
      <c r="G31" s="125"/>
      <c r="H31" s="125"/>
      <c r="I31" s="125"/>
      <c r="J31" s="125"/>
      <c r="K31" s="125"/>
      <c r="L31" s="52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25.35" customHeight="1">
      <c r="A32" s="35"/>
      <c r="B32" s="40"/>
      <c r="C32" s="35"/>
      <c r="D32" s="126" t="s">
        <v>39</v>
      </c>
      <c r="E32" s="35"/>
      <c r="F32" s="35"/>
      <c r="G32" s="35"/>
      <c r="H32" s="35"/>
      <c r="I32" s="35"/>
      <c r="J32" s="127">
        <f>ROUND(J128, 2)</f>
        <v>0</v>
      </c>
      <c r="K32" s="35"/>
      <c r="L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6.95" customHeight="1">
      <c r="A33" s="35"/>
      <c r="B33" s="40"/>
      <c r="C33" s="35"/>
      <c r="D33" s="125"/>
      <c r="E33" s="125"/>
      <c r="F33" s="125"/>
      <c r="G33" s="125"/>
      <c r="H33" s="125"/>
      <c r="I33" s="125"/>
      <c r="J33" s="125"/>
      <c r="K33" s="125"/>
      <c r="L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35"/>
      <c r="F34" s="128" t="s">
        <v>41</v>
      </c>
      <c r="G34" s="35"/>
      <c r="H34" s="35"/>
      <c r="I34" s="128" t="s">
        <v>40</v>
      </c>
      <c r="J34" s="128" t="s">
        <v>42</v>
      </c>
      <c r="K34" s="35"/>
      <c r="L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customHeight="1">
      <c r="A35" s="35"/>
      <c r="B35" s="40"/>
      <c r="C35" s="35"/>
      <c r="D35" s="129" t="s">
        <v>43</v>
      </c>
      <c r="E35" s="120" t="s">
        <v>44</v>
      </c>
      <c r="F35" s="130">
        <f>ROUND((SUM(BE128:BE275)),  2)</f>
        <v>0</v>
      </c>
      <c r="G35" s="35"/>
      <c r="H35" s="35"/>
      <c r="I35" s="131">
        <v>0.21</v>
      </c>
      <c r="J35" s="130">
        <f>ROUND(((SUM(BE128:BE275))*I35),  2)</f>
        <v>0</v>
      </c>
      <c r="K35" s="35"/>
      <c r="L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customHeight="1">
      <c r="A36" s="35"/>
      <c r="B36" s="40"/>
      <c r="C36" s="35"/>
      <c r="D36" s="35"/>
      <c r="E36" s="120" t="s">
        <v>45</v>
      </c>
      <c r="F36" s="130">
        <f>ROUND((SUM(BF128:BF275)),  2)</f>
        <v>0</v>
      </c>
      <c r="G36" s="35"/>
      <c r="H36" s="35"/>
      <c r="I36" s="131">
        <v>0.15</v>
      </c>
      <c r="J36" s="130">
        <f>ROUND(((SUM(BF128:BF275))*I36),  2)</f>
        <v>0</v>
      </c>
      <c r="K36" s="35"/>
      <c r="L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20" t="s">
        <v>46</v>
      </c>
      <c r="F37" s="130">
        <f>ROUND((SUM(BG128:BG275)),  2)</f>
        <v>0</v>
      </c>
      <c r="G37" s="35"/>
      <c r="H37" s="35"/>
      <c r="I37" s="131">
        <v>0.21</v>
      </c>
      <c r="J37" s="130">
        <f>0</f>
        <v>0</v>
      </c>
      <c r="K37" s="35"/>
      <c r="L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14.45" hidden="1" customHeight="1">
      <c r="A38" s="35"/>
      <c r="B38" s="40"/>
      <c r="C38" s="35"/>
      <c r="D38" s="35"/>
      <c r="E38" s="120" t="s">
        <v>47</v>
      </c>
      <c r="F38" s="130">
        <f>ROUND((SUM(BH128:BH275)),  2)</f>
        <v>0</v>
      </c>
      <c r="G38" s="35"/>
      <c r="H38" s="35"/>
      <c r="I38" s="131">
        <v>0.15</v>
      </c>
      <c r="J38" s="130">
        <f>0</f>
        <v>0</v>
      </c>
      <c r="K38" s="35"/>
      <c r="L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14.45" hidden="1" customHeight="1">
      <c r="A39" s="35"/>
      <c r="B39" s="40"/>
      <c r="C39" s="35"/>
      <c r="D39" s="35"/>
      <c r="E39" s="120" t="s">
        <v>48</v>
      </c>
      <c r="F39" s="130">
        <f>ROUND((SUM(BI128:BI275)),  2)</f>
        <v>0</v>
      </c>
      <c r="G39" s="35"/>
      <c r="H39" s="35"/>
      <c r="I39" s="131">
        <v>0</v>
      </c>
      <c r="J39" s="130">
        <f>0</f>
        <v>0</v>
      </c>
      <c r="K39" s="35"/>
      <c r="L39" s="52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6.95" customHeight="1">
      <c r="A40" s="35"/>
      <c r="B40" s="40"/>
      <c r="C40" s="35"/>
      <c r="D40" s="35"/>
      <c r="E40" s="35"/>
      <c r="F40" s="35"/>
      <c r="G40" s="35"/>
      <c r="H40" s="35"/>
      <c r="I40" s="35"/>
      <c r="J40" s="35"/>
      <c r="K40" s="35"/>
      <c r="L40" s="52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2" customFormat="1" ht="25.35" customHeight="1">
      <c r="A41" s="35"/>
      <c r="B41" s="40"/>
      <c r="C41" s="132"/>
      <c r="D41" s="133" t="s">
        <v>49</v>
      </c>
      <c r="E41" s="134"/>
      <c r="F41" s="134"/>
      <c r="G41" s="135" t="s">
        <v>50</v>
      </c>
      <c r="H41" s="136" t="s">
        <v>51</v>
      </c>
      <c r="I41" s="134"/>
      <c r="J41" s="137">
        <f>SUM(J32:J39)</f>
        <v>0</v>
      </c>
      <c r="K41" s="138"/>
      <c r="L41" s="52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pans="1:31" s="2" customFormat="1" ht="14.45" customHeight="1">
      <c r="A42" s="35"/>
      <c r="B42" s="40"/>
      <c r="C42" s="35"/>
      <c r="D42" s="35"/>
      <c r="E42" s="35"/>
      <c r="F42" s="35"/>
      <c r="G42" s="35"/>
      <c r="H42" s="35"/>
      <c r="I42" s="35"/>
      <c r="J42" s="35"/>
      <c r="K42" s="35"/>
      <c r="L42" s="52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3" spans="1:31" s="1" customFormat="1" ht="14.45" customHeight="1">
      <c r="B43" s="21"/>
      <c r="L43" s="21"/>
    </row>
    <row r="44" spans="1:31" s="1" customFormat="1" ht="14.45" customHeight="1">
      <c r="B44" s="21"/>
      <c r="L44" s="21"/>
    </row>
    <row r="45" spans="1:31" s="1" customFormat="1" ht="14.45" customHeight="1">
      <c r="B45" s="21"/>
      <c r="L45" s="21"/>
    </row>
    <row r="46" spans="1:31" s="1" customFormat="1" ht="14.45" customHeight="1">
      <c r="B46" s="21"/>
      <c r="L46" s="21"/>
    </row>
    <row r="47" spans="1:31" s="1" customFormat="1" ht="14.45" customHeight="1">
      <c r="B47" s="21"/>
      <c r="L47" s="21"/>
    </row>
    <row r="48" spans="1:31" s="1" customFormat="1" ht="14.45" customHeight="1">
      <c r="B48" s="21"/>
      <c r="L48" s="21"/>
    </row>
    <row r="49" spans="1:31" s="1" customFormat="1" ht="14.45" customHeight="1">
      <c r="B49" s="21"/>
      <c r="L49" s="21"/>
    </row>
    <row r="50" spans="1:31" s="2" customFormat="1" ht="14.45" customHeight="1">
      <c r="B50" s="52"/>
      <c r="D50" s="139" t="s">
        <v>52</v>
      </c>
      <c r="E50" s="140"/>
      <c r="F50" s="140"/>
      <c r="G50" s="139" t="s">
        <v>53</v>
      </c>
      <c r="H50" s="140"/>
      <c r="I50" s="140"/>
      <c r="J50" s="140"/>
      <c r="K50" s="140"/>
      <c r="L50" s="52"/>
    </row>
    <row r="51" spans="1:31" ht="11.25">
      <c r="B51" s="21"/>
      <c r="L51" s="21"/>
    </row>
    <row r="52" spans="1:31" ht="11.25">
      <c r="B52" s="21"/>
      <c r="L52" s="21"/>
    </row>
    <row r="53" spans="1:31" ht="11.25">
      <c r="B53" s="21"/>
      <c r="L53" s="21"/>
    </row>
    <row r="54" spans="1:31" ht="11.25">
      <c r="B54" s="21"/>
      <c r="L54" s="21"/>
    </row>
    <row r="55" spans="1:31" ht="11.25">
      <c r="B55" s="21"/>
      <c r="L55" s="21"/>
    </row>
    <row r="56" spans="1:31" ht="11.25">
      <c r="B56" s="21"/>
      <c r="L56" s="21"/>
    </row>
    <row r="57" spans="1:31" ht="11.25">
      <c r="B57" s="21"/>
      <c r="L57" s="21"/>
    </row>
    <row r="58" spans="1:31" ht="11.25">
      <c r="B58" s="21"/>
      <c r="L58" s="21"/>
    </row>
    <row r="59" spans="1:31" ht="11.25">
      <c r="B59" s="21"/>
      <c r="L59" s="21"/>
    </row>
    <row r="60" spans="1:31" ht="11.25">
      <c r="B60" s="21"/>
      <c r="L60" s="21"/>
    </row>
    <row r="61" spans="1:31" s="2" customFormat="1" ht="12.75">
      <c r="A61" s="35"/>
      <c r="B61" s="40"/>
      <c r="C61" s="35"/>
      <c r="D61" s="141" t="s">
        <v>54</v>
      </c>
      <c r="E61" s="142"/>
      <c r="F61" s="143" t="s">
        <v>55</v>
      </c>
      <c r="G61" s="141" t="s">
        <v>54</v>
      </c>
      <c r="H61" s="142"/>
      <c r="I61" s="142"/>
      <c r="J61" s="144" t="s">
        <v>55</v>
      </c>
      <c r="K61" s="142"/>
      <c r="L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31" ht="11.25">
      <c r="B62" s="21"/>
      <c r="L62" s="21"/>
    </row>
    <row r="63" spans="1:31" ht="11.25">
      <c r="B63" s="21"/>
      <c r="L63" s="21"/>
    </row>
    <row r="64" spans="1:31" ht="11.25">
      <c r="B64" s="21"/>
      <c r="L64" s="21"/>
    </row>
    <row r="65" spans="1:31" s="2" customFormat="1" ht="12.75">
      <c r="A65" s="35"/>
      <c r="B65" s="40"/>
      <c r="C65" s="35"/>
      <c r="D65" s="139" t="s">
        <v>56</v>
      </c>
      <c r="E65" s="145"/>
      <c r="F65" s="145"/>
      <c r="G65" s="139" t="s">
        <v>57</v>
      </c>
      <c r="H65" s="145"/>
      <c r="I65" s="145"/>
      <c r="J65" s="145"/>
      <c r="K65" s="145"/>
      <c r="L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 ht="11.25">
      <c r="B66" s="21"/>
      <c r="L66" s="21"/>
    </row>
    <row r="67" spans="1:31" ht="11.25">
      <c r="B67" s="21"/>
      <c r="L67" s="21"/>
    </row>
    <row r="68" spans="1:31" ht="11.25">
      <c r="B68" s="21"/>
      <c r="L68" s="21"/>
    </row>
    <row r="69" spans="1:31" ht="11.25">
      <c r="B69" s="21"/>
      <c r="L69" s="21"/>
    </row>
    <row r="70" spans="1:31" ht="11.25">
      <c r="B70" s="21"/>
      <c r="L70" s="21"/>
    </row>
    <row r="71" spans="1:31" ht="11.25">
      <c r="B71" s="21"/>
      <c r="L71" s="21"/>
    </row>
    <row r="72" spans="1:31" ht="11.25">
      <c r="B72" s="21"/>
      <c r="L72" s="21"/>
    </row>
    <row r="73" spans="1:31" ht="11.25">
      <c r="B73" s="21"/>
      <c r="L73" s="21"/>
    </row>
    <row r="74" spans="1:31" ht="11.25">
      <c r="B74" s="21"/>
      <c r="L74" s="21"/>
    </row>
    <row r="75" spans="1:31" ht="11.25">
      <c r="B75" s="21"/>
      <c r="L75" s="21"/>
    </row>
    <row r="76" spans="1:31" s="2" customFormat="1" ht="12.75">
      <c r="A76" s="35"/>
      <c r="B76" s="40"/>
      <c r="C76" s="35"/>
      <c r="D76" s="141" t="s">
        <v>54</v>
      </c>
      <c r="E76" s="142"/>
      <c r="F76" s="143" t="s">
        <v>55</v>
      </c>
      <c r="G76" s="141" t="s">
        <v>54</v>
      </c>
      <c r="H76" s="142"/>
      <c r="I76" s="142"/>
      <c r="J76" s="144" t="s">
        <v>55</v>
      </c>
      <c r="K76" s="142"/>
      <c r="L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4.45" customHeight="1">
      <c r="A77" s="35"/>
      <c r="B77" s="146"/>
      <c r="C77" s="147"/>
      <c r="D77" s="147"/>
      <c r="E77" s="147"/>
      <c r="F77" s="147"/>
      <c r="G77" s="147"/>
      <c r="H77" s="147"/>
      <c r="I77" s="147"/>
      <c r="J77" s="147"/>
      <c r="K77" s="147"/>
      <c r="L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pans="1:31" s="2" customFormat="1" ht="6.95" customHeight="1">
      <c r="A81" s="35"/>
      <c r="B81" s="148"/>
      <c r="C81" s="149"/>
      <c r="D81" s="149"/>
      <c r="E81" s="149"/>
      <c r="F81" s="149"/>
      <c r="G81" s="149"/>
      <c r="H81" s="149"/>
      <c r="I81" s="149"/>
      <c r="J81" s="149"/>
      <c r="K81" s="149"/>
      <c r="L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31" s="2" customFormat="1" ht="24.95" customHeight="1">
      <c r="A82" s="35"/>
      <c r="B82" s="36"/>
      <c r="C82" s="24" t="s">
        <v>117</v>
      </c>
      <c r="D82" s="37"/>
      <c r="E82" s="37"/>
      <c r="F82" s="37"/>
      <c r="G82" s="37"/>
      <c r="H82" s="37"/>
      <c r="I82" s="37"/>
      <c r="J82" s="37"/>
      <c r="K82" s="37"/>
      <c r="L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31" s="2" customFormat="1" ht="6.95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31" s="2" customFormat="1" ht="12" customHeight="1">
      <c r="A84" s="35"/>
      <c r="B84" s="36"/>
      <c r="C84" s="30" t="s">
        <v>16</v>
      </c>
      <c r="D84" s="37"/>
      <c r="E84" s="37"/>
      <c r="F84" s="37"/>
      <c r="G84" s="37"/>
      <c r="H84" s="37"/>
      <c r="I84" s="37"/>
      <c r="J84" s="37"/>
      <c r="K84" s="37"/>
      <c r="L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31" s="2" customFormat="1" ht="26.25" customHeight="1">
      <c r="A85" s="35"/>
      <c r="B85" s="36"/>
      <c r="C85" s="37"/>
      <c r="D85" s="37"/>
      <c r="E85" s="320" t="str">
        <f>E7</f>
        <v>VD Josefův Důl, oprava a rekonstrukce venkovní kanalizace a objektů dozorství - opravná část</v>
      </c>
      <c r="F85" s="321"/>
      <c r="G85" s="321"/>
      <c r="H85" s="321"/>
      <c r="I85" s="37"/>
      <c r="J85" s="37"/>
      <c r="K85" s="37"/>
      <c r="L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31" s="1" customFormat="1" ht="12" customHeight="1">
      <c r="B86" s="22"/>
      <c r="C86" s="30" t="s">
        <v>113</v>
      </c>
      <c r="D86" s="23"/>
      <c r="E86" s="23"/>
      <c r="F86" s="23"/>
      <c r="G86" s="23"/>
      <c r="H86" s="23"/>
      <c r="I86" s="23"/>
      <c r="J86" s="23"/>
      <c r="K86" s="23"/>
      <c r="L86" s="21"/>
    </row>
    <row r="87" spans="1:31" s="2" customFormat="1" ht="16.5" customHeight="1">
      <c r="A87" s="35"/>
      <c r="B87" s="36"/>
      <c r="C87" s="37"/>
      <c r="D87" s="37"/>
      <c r="E87" s="320" t="s">
        <v>114</v>
      </c>
      <c r="F87" s="322"/>
      <c r="G87" s="322"/>
      <c r="H87" s="322"/>
      <c r="I87" s="37"/>
      <c r="J87" s="37"/>
      <c r="K87" s="37"/>
      <c r="L87" s="52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31" s="2" customFormat="1" ht="12" customHeight="1">
      <c r="A88" s="35"/>
      <c r="B88" s="36"/>
      <c r="C88" s="30" t="s">
        <v>115</v>
      </c>
      <c r="D88" s="37"/>
      <c r="E88" s="37"/>
      <c r="F88" s="37"/>
      <c r="G88" s="37"/>
      <c r="H88" s="37"/>
      <c r="I88" s="37"/>
      <c r="J88" s="37"/>
      <c r="K88" s="37"/>
      <c r="L88" s="52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31" s="2" customFormat="1" ht="16.5" customHeight="1">
      <c r="A89" s="35"/>
      <c r="B89" s="36"/>
      <c r="C89" s="37"/>
      <c r="D89" s="37"/>
      <c r="E89" s="268" t="str">
        <f>E11</f>
        <v>SO 02 - Oprava vozovky</v>
      </c>
      <c r="F89" s="322"/>
      <c r="G89" s="322"/>
      <c r="H89" s="322"/>
      <c r="I89" s="37"/>
      <c r="J89" s="37"/>
      <c r="K89" s="37"/>
      <c r="L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31" s="2" customFormat="1" ht="6.95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31" s="2" customFormat="1" ht="12" customHeight="1">
      <c r="A91" s="35"/>
      <c r="B91" s="36"/>
      <c r="C91" s="30" t="s">
        <v>20</v>
      </c>
      <c r="D91" s="37"/>
      <c r="E91" s="37"/>
      <c r="F91" s="28" t="str">
        <f>F14</f>
        <v>VD Josefův Důl</v>
      </c>
      <c r="G91" s="37"/>
      <c r="H91" s="37"/>
      <c r="I91" s="30" t="s">
        <v>22</v>
      </c>
      <c r="J91" s="67" t="str">
        <f>IF(J14="","",J14)</f>
        <v>22. 4. 2021</v>
      </c>
      <c r="K91" s="37"/>
      <c r="L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31" s="2" customFormat="1" ht="6.95" customHeight="1">
      <c r="A92" s="35"/>
      <c r="B92" s="36"/>
      <c r="C92" s="37"/>
      <c r="D92" s="37"/>
      <c r="E92" s="37"/>
      <c r="F92" s="37"/>
      <c r="G92" s="37"/>
      <c r="H92" s="37"/>
      <c r="I92" s="37"/>
      <c r="J92" s="37"/>
      <c r="K92" s="37"/>
      <c r="L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31" s="2" customFormat="1" ht="15.2" customHeight="1">
      <c r="A93" s="35"/>
      <c r="B93" s="36"/>
      <c r="C93" s="30" t="s">
        <v>24</v>
      </c>
      <c r="D93" s="37"/>
      <c r="E93" s="37"/>
      <c r="F93" s="28" t="str">
        <f>E17</f>
        <v>Povodí Labe, státní podnik</v>
      </c>
      <c r="G93" s="37"/>
      <c r="H93" s="37"/>
      <c r="I93" s="30" t="s">
        <v>30</v>
      </c>
      <c r="J93" s="33" t="str">
        <f>E23</f>
        <v>Multiaqua s.r.o.</v>
      </c>
      <c r="K93" s="37"/>
      <c r="L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31" s="2" customFormat="1" ht="15.2" customHeight="1">
      <c r="A94" s="35"/>
      <c r="B94" s="36"/>
      <c r="C94" s="30" t="s">
        <v>28</v>
      </c>
      <c r="D94" s="37"/>
      <c r="E94" s="37"/>
      <c r="F94" s="28" t="str">
        <f>IF(E20="","",E20)</f>
        <v>Vyplň údaj</v>
      </c>
      <c r="G94" s="37"/>
      <c r="H94" s="37"/>
      <c r="I94" s="30" t="s">
        <v>35</v>
      </c>
      <c r="J94" s="33" t="str">
        <f>E26</f>
        <v>Pavel Romášek</v>
      </c>
      <c r="K94" s="37"/>
      <c r="L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31" s="2" customFormat="1" ht="10.35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52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pans="1:31" s="2" customFormat="1" ht="29.25" customHeight="1">
      <c r="A96" s="35"/>
      <c r="B96" s="36"/>
      <c r="C96" s="150" t="s">
        <v>118</v>
      </c>
      <c r="D96" s="151"/>
      <c r="E96" s="151"/>
      <c r="F96" s="151"/>
      <c r="G96" s="151"/>
      <c r="H96" s="151"/>
      <c r="I96" s="151"/>
      <c r="J96" s="152" t="s">
        <v>119</v>
      </c>
      <c r="K96" s="151"/>
      <c r="L96" s="52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</row>
    <row r="97" spans="1:47" s="2" customFormat="1" ht="10.35" customHeight="1">
      <c r="A97" s="35"/>
      <c r="B97" s="36"/>
      <c r="C97" s="37"/>
      <c r="D97" s="37"/>
      <c r="E97" s="37"/>
      <c r="F97" s="37"/>
      <c r="G97" s="37"/>
      <c r="H97" s="37"/>
      <c r="I97" s="37"/>
      <c r="J97" s="37"/>
      <c r="K97" s="37"/>
      <c r="L97" s="52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</row>
    <row r="98" spans="1:47" s="2" customFormat="1" ht="22.9" customHeight="1">
      <c r="A98" s="35"/>
      <c r="B98" s="36"/>
      <c r="C98" s="153" t="s">
        <v>120</v>
      </c>
      <c r="D98" s="37"/>
      <c r="E98" s="37"/>
      <c r="F98" s="37"/>
      <c r="G98" s="37"/>
      <c r="H98" s="37"/>
      <c r="I98" s="37"/>
      <c r="J98" s="85">
        <f>J128</f>
        <v>0</v>
      </c>
      <c r="K98" s="37"/>
      <c r="L98" s="52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U98" s="18" t="s">
        <v>121</v>
      </c>
    </row>
    <row r="99" spans="1:47" s="9" customFormat="1" ht="24.95" customHeight="1">
      <c r="B99" s="154"/>
      <c r="C99" s="155"/>
      <c r="D99" s="156" t="s">
        <v>122</v>
      </c>
      <c r="E99" s="157"/>
      <c r="F99" s="157"/>
      <c r="G99" s="157"/>
      <c r="H99" s="157"/>
      <c r="I99" s="157"/>
      <c r="J99" s="158">
        <f>J129</f>
        <v>0</v>
      </c>
      <c r="K99" s="155"/>
      <c r="L99" s="159"/>
    </row>
    <row r="100" spans="1:47" s="10" customFormat="1" ht="19.899999999999999" customHeight="1">
      <c r="B100" s="160"/>
      <c r="C100" s="105"/>
      <c r="D100" s="161" t="s">
        <v>123</v>
      </c>
      <c r="E100" s="162"/>
      <c r="F100" s="162"/>
      <c r="G100" s="162"/>
      <c r="H100" s="162"/>
      <c r="I100" s="162"/>
      <c r="J100" s="163">
        <f>J130</f>
        <v>0</v>
      </c>
      <c r="K100" s="105"/>
      <c r="L100" s="164"/>
    </row>
    <row r="101" spans="1:47" s="10" customFormat="1" ht="19.899999999999999" customHeight="1">
      <c r="B101" s="160"/>
      <c r="C101" s="105"/>
      <c r="D101" s="161" t="s">
        <v>317</v>
      </c>
      <c r="E101" s="162"/>
      <c r="F101" s="162"/>
      <c r="G101" s="162"/>
      <c r="H101" s="162"/>
      <c r="I101" s="162"/>
      <c r="J101" s="163">
        <f>J192</f>
        <v>0</v>
      </c>
      <c r="K101" s="105"/>
      <c r="L101" s="164"/>
    </row>
    <row r="102" spans="1:47" s="10" customFormat="1" ht="19.899999999999999" customHeight="1">
      <c r="B102" s="160"/>
      <c r="C102" s="105"/>
      <c r="D102" s="161" t="s">
        <v>318</v>
      </c>
      <c r="E102" s="162"/>
      <c r="F102" s="162"/>
      <c r="G102" s="162"/>
      <c r="H102" s="162"/>
      <c r="I102" s="162"/>
      <c r="J102" s="163">
        <f>J196</f>
        <v>0</v>
      </c>
      <c r="K102" s="105"/>
      <c r="L102" s="164"/>
    </row>
    <row r="103" spans="1:47" s="10" customFormat="1" ht="19.899999999999999" customHeight="1">
      <c r="B103" s="160"/>
      <c r="C103" s="105"/>
      <c r="D103" s="161" t="s">
        <v>125</v>
      </c>
      <c r="E103" s="162"/>
      <c r="F103" s="162"/>
      <c r="G103" s="162"/>
      <c r="H103" s="162"/>
      <c r="I103" s="162"/>
      <c r="J103" s="163">
        <f>J224</f>
        <v>0</v>
      </c>
      <c r="K103" s="105"/>
      <c r="L103" s="164"/>
    </row>
    <row r="104" spans="1:47" s="10" customFormat="1" ht="19.899999999999999" customHeight="1">
      <c r="B104" s="160"/>
      <c r="C104" s="105"/>
      <c r="D104" s="161" t="s">
        <v>126</v>
      </c>
      <c r="E104" s="162"/>
      <c r="F104" s="162"/>
      <c r="G104" s="162"/>
      <c r="H104" s="162"/>
      <c r="I104" s="162"/>
      <c r="J104" s="163">
        <f>J228</f>
        <v>0</v>
      </c>
      <c r="K104" s="105"/>
      <c r="L104" s="164"/>
    </row>
    <row r="105" spans="1:47" s="10" customFormat="1" ht="19.899999999999999" customHeight="1">
      <c r="B105" s="160"/>
      <c r="C105" s="105"/>
      <c r="D105" s="161" t="s">
        <v>127</v>
      </c>
      <c r="E105" s="162"/>
      <c r="F105" s="162"/>
      <c r="G105" s="162"/>
      <c r="H105" s="162"/>
      <c r="I105" s="162"/>
      <c r="J105" s="163">
        <f>J251</f>
        <v>0</v>
      </c>
      <c r="K105" s="105"/>
      <c r="L105" s="164"/>
    </row>
    <row r="106" spans="1:47" s="10" customFormat="1" ht="19.899999999999999" customHeight="1">
      <c r="B106" s="160"/>
      <c r="C106" s="105"/>
      <c r="D106" s="161" t="s">
        <v>128</v>
      </c>
      <c r="E106" s="162"/>
      <c r="F106" s="162"/>
      <c r="G106" s="162"/>
      <c r="H106" s="162"/>
      <c r="I106" s="162"/>
      <c r="J106" s="163">
        <f>J274</f>
        <v>0</v>
      </c>
      <c r="K106" s="105"/>
      <c r="L106" s="164"/>
    </row>
    <row r="107" spans="1:47" s="2" customFormat="1" ht="21.75" customHeight="1">
      <c r="A107" s="35"/>
      <c r="B107" s="36"/>
      <c r="C107" s="37"/>
      <c r="D107" s="37"/>
      <c r="E107" s="37"/>
      <c r="F107" s="37"/>
      <c r="G107" s="37"/>
      <c r="H107" s="37"/>
      <c r="I107" s="37"/>
      <c r="J107" s="37"/>
      <c r="K107" s="37"/>
      <c r="L107" s="52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pans="1:47" s="2" customFormat="1" ht="6.95" customHeight="1">
      <c r="A108" s="35"/>
      <c r="B108" s="55"/>
      <c r="C108" s="56"/>
      <c r="D108" s="56"/>
      <c r="E108" s="56"/>
      <c r="F108" s="56"/>
      <c r="G108" s="56"/>
      <c r="H108" s="56"/>
      <c r="I108" s="56"/>
      <c r="J108" s="56"/>
      <c r="K108" s="56"/>
      <c r="L108" s="52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12" spans="1:47" s="2" customFormat="1" ht="6.95" customHeight="1">
      <c r="A112" s="35"/>
      <c r="B112" s="57"/>
      <c r="C112" s="58"/>
      <c r="D112" s="58"/>
      <c r="E112" s="58"/>
      <c r="F112" s="58"/>
      <c r="G112" s="58"/>
      <c r="H112" s="58"/>
      <c r="I112" s="58"/>
      <c r="J112" s="58"/>
      <c r="K112" s="58"/>
      <c r="L112" s="52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pans="1:63" s="2" customFormat="1" ht="24.95" customHeight="1">
      <c r="A113" s="35"/>
      <c r="B113" s="36"/>
      <c r="C113" s="24" t="s">
        <v>131</v>
      </c>
      <c r="D113" s="37"/>
      <c r="E113" s="37"/>
      <c r="F113" s="37"/>
      <c r="G113" s="37"/>
      <c r="H113" s="37"/>
      <c r="I113" s="37"/>
      <c r="J113" s="37"/>
      <c r="K113" s="37"/>
      <c r="L113" s="52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pans="1:63" s="2" customFormat="1" ht="6.95" customHeight="1">
      <c r="A114" s="35"/>
      <c r="B114" s="36"/>
      <c r="C114" s="37"/>
      <c r="D114" s="37"/>
      <c r="E114" s="37"/>
      <c r="F114" s="37"/>
      <c r="G114" s="37"/>
      <c r="H114" s="37"/>
      <c r="I114" s="37"/>
      <c r="J114" s="37"/>
      <c r="K114" s="37"/>
      <c r="L114" s="52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pans="1:63" s="2" customFormat="1" ht="12" customHeight="1">
      <c r="A115" s="35"/>
      <c r="B115" s="36"/>
      <c r="C115" s="30" t="s">
        <v>16</v>
      </c>
      <c r="D115" s="37"/>
      <c r="E115" s="37"/>
      <c r="F115" s="37"/>
      <c r="G115" s="37"/>
      <c r="H115" s="37"/>
      <c r="I115" s="37"/>
      <c r="J115" s="37"/>
      <c r="K115" s="37"/>
      <c r="L115" s="52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pans="1:63" s="2" customFormat="1" ht="26.25" customHeight="1">
      <c r="A116" s="35"/>
      <c r="B116" s="36"/>
      <c r="C116" s="37"/>
      <c r="D116" s="37"/>
      <c r="E116" s="320" t="str">
        <f>E7</f>
        <v>VD Josefův Důl, oprava a rekonstrukce venkovní kanalizace a objektů dozorství - opravná část</v>
      </c>
      <c r="F116" s="321"/>
      <c r="G116" s="321"/>
      <c r="H116" s="321"/>
      <c r="I116" s="37"/>
      <c r="J116" s="37"/>
      <c r="K116" s="37"/>
      <c r="L116" s="52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pans="1:63" s="1" customFormat="1" ht="12" customHeight="1">
      <c r="B117" s="22"/>
      <c r="C117" s="30" t="s">
        <v>113</v>
      </c>
      <c r="D117" s="23"/>
      <c r="E117" s="23"/>
      <c r="F117" s="23"/>
      <c r="G117" s="23"/>
      <c r="H117" s="23"/>
      <c r="I117" s="23"/>
      <c r="J117" s="23"/>
      <c r="K117" s="23"/>
      <c r="L117" s="21"/>
    </row>
    <row r="118" spans="1:63" s="2" customFormat="1" ht="16.5" customHeight="1">
      <c r="A118" s="35"/>
      <c r="B118" s="36"/>
      <c r="C118" s="37"/>
      <c r="D118" s="37"/>
      <c r="E118" s="320" t="s">
        <v>114</v>
      </c>
      <c r="F118" s="322"/>
      <c r="G118" s="322"/>
      <c r="H118" s="322"/>
      <c r="I118" s="37"/>
      <c r="J118" s="37"/>
      <c r="K118" s="37"/>
      <c r="L118" s="52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pans="1:63" s="2" customFormat="1" ht="12" customHeight="1">
      <c r="A119" s="35"/>
      <c r="B119" s="36"/>
      <c r="C119" s="30" t="s">
        <v>115</v>
      </c>
      <c r="D119" s="37"/>
      <c r="E119" s="37"/>
      <c r="F119" s="37"/>
      <c r="G119" s="37"/>
      <c r="H119" s="37"/>
      <c r="I119" s="37"/>
      <c r="J119" s="37"/>
      <c r="K119" s="37"/>
      <c r="L119" s="52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pans="1:63" s="2" customFormat="1" ht="16.5" customHeight="1">
      <c r="A120" s="35"/>
      <c r="B120" s="36"/>
      <c r="C120" s="37"/>
      <c r="D120" s="37"/>
      <c r="E120" s="268" t="str">
        <f>E11</f>
        <v>SO 02 - Oprava vozovky</v>
      </c>
      <c r="F120" s="322"/>
      <c r="G120" s="322"/>
      <c r="H120" s="322"/>
      <c r="I120" s="37"/>
      <c r="J120" s="37"/>
      <c r="K120" s="37"/>
      <c r="L120" s="52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pans="1:63" s="2" customFormat="1" ht="6.95" customHeight="1">
      <c r="A121" s="35"/>
      <c r="B121" s="36"/>
      <c r="C121" s="37"/>
      <c r="D121" s="37"/>
      <c r="E121" s="37"/>
      <c r="F121" s="37"/>
      <c r="G121" s="37"/>
      <c r="H121" s="37"/>
      <c r="I121" s="37"/>
      <c r="J121" s="37"/>
      <c r="K121" s="37"/>
      <c r="L121" s="52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pans="1:63" s="2" customFormat="1" ht="12" customHeight="1">
      <c r="A122" s="35"/>
      <c r="B122" s="36"/>
      <c r="C122" s="30" t="s">
        <v>20</v>
      </c>
      <c r="D122" s="37"/>
      <c r="E122" s="37"/>
      <c r="F122" s="28" t="str">
        <f>F14</f>
        <v>VD Josefův Důl</v>
      </c>
      <c r="G122" s="37"/>
      <c r="H122" s="37"/>
      <c r="I122" s="30" t="s">
        <v>22</v>
      </c>
      <c r="J122" s="67" t="str">
        <f>IF(J14="","",J14)</f>
        <v>22. 4. 2021</v>
      </c>
      <c r="K122" s="37"/>
      <c r="L122" s="52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pans="1:63" s="2" customFormat="1" ht="6.95" customHeight="1">
      <c r="A123" s="35"/>
      <c r="B123" s="36"/>
      <c r="C123" s="37"/>
      <c r="D123" s="37"/>
      <c r="E123" s="37"/>
      <c r="F123" s="37"/>
      <c r="G123" s="37"/>
      <c r="H123" s="37"/>
      <c r="I123" s="37"/>
      <c r="J123" s="37"/>
      <c r="K123" s="37"/>
      <c r="L123" s="52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pans="1:63" s="2" customFormat="1" ht="15.2" customHeight="1">
      <c r="A124" s="35"/>
      <c r="B124" s="36"/>
      <c r="C124" s="30" t="s">
        <v>24</v>
      </c>
      <c r="D124" s="37"/>
      <c r="E124" s="37"/>
      <c r="F124" s="28" t="str">
        <f>E17</f>
        <v>Povodí Labe, státní podnik</v>
      </c>
      <c r="G124" s="37"/>
      <c r="H124" s="37"/>
      <c r="I124" s="30" t="s">
        <v>30</v>
      </c>
      <c r="J124" s="33" t="str">
        <f>E23</f>
        <v>Multiaqua s.r.o.</v>
      </c>
      <c r="K124" s="37"/>
      <c r="L124" s="52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</row>
    <row r="125" spans="1:63" s="2" customFormat="1" ht="15.2" customHeight="1">
      <c r="A125" s="35"/>
      <c r="B125" s="36"/>
      <c r="C125" s="30" t="s">
        <v>28</v>
      </c>
      <c r="D125" s="37"/>
      <c r="E125" s="37"/>
      <c r="F125" s="28" t="str">
        <f>IF(E20="","",E20)</f>
        <v>Vyplň údaj</v>
      </c>
      <c r="G125" s="37"/>
      <c r="H125" s="37"/>
      <c r="I125" s="30" t="s">
        <v>35</v>
      </c>
      <c r="J125" s="33" t="str">
        <f>E26</f>
        <v>Pavel Romášek</v>
      </c>
      <c r="K125" s="37"/>
      <c r="L125" s="52"/>
      <c r="S125" s="35"/>
      <c r="T125" s="35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</row>
    <row r="126" spans="1:63" s="2" customFormat="1" ht="10.35" customHeight="1">
      <c r="A126" s="35"/>
      <c r="B126" s="36"/>
      <c r="C126" s="37"/>
      <c r="D126" s="37"/>
      <c r="E126" s="37"/>
      <c r="F126" s="37"/>
      <c r="G126" s="37"/>
      <c r="H126" s="37"/>
      <c r="I126" s="37"/>
      <c r="J126" s="37"/>
      <c r="K126" s="37"/>
      <c r="L126" s="52"/>
      <c r="S126" s="35"/>
      <c r="T126" s="35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</row>
    <row r="127" spans="1:63" s="11" customFormat="1" ht="29.25" customHeight="1">
      <c r="A127" s="165"/>
      <c r="B127" s="166"/>
      <c r="C127" s="167" t="s">
        <v>132</v>
      </c>
      <c r="D127" s="168" t="s">
        <v>64</v>
      </c>
      <c r="E127" s="168" t="s">
        <v>60</v>
      </c>
      <c r="F127" s="168" t="s">
        <v>61</v>
      </c>
      <c r="G127" s="168" t="s">
        <v>133</v>
      </c>
      <c r="H127" s="168" t="s">
        <v>134</v>
      </c>
      <c r="I127" s="168" t="s">
        <v>135</v>
      </c>
      <c r="J127" s="168" t="s">
        <v>119</v>
      </c>
      <c r="K127" s="169" t="s">
        <v>136</v>
      </c>
      <c r="L127" s="170"/>
      <c r="M127" s="76" t="s">
        <v>1</v>
      </c>
      <c r="N127" s="77" t="s">
        <v>43</v>
      </c>
      <c r="O127" s="77" t="s">
        <v>137</v>
      </c>
      <c r="P127" s="77" t="s">
        <v>138</v>
      </c>
      <c r="Q127" s="77" t="s">
        <v>139</v>
      </c>
      <c r="R127" s="77" t="s">
        <v>140</v>
      </c>
      <c r="S127" s="77" t="s">
        <v>141</v>
      </c>
      <c r="T127" s="78" t="s">
        <v>142</v>
      </c>
      <c r="U127" s="165"/>
      <c r="V127" s="165"/>
      <c r="W127" s="165"/>
      <c r="X127" s="165"/>
      <c r="Y127" s="165"/>
      <c r="Z127" s="165"/>
      <c r="AA127" s="165"/>
      <c r="AB127" s="165"/>
      <c r="AC127" s="165"/>
      <c r="AD127" s="165"/>
      <c r="AE127" s="165"/>
    </row>
    <row r="128" spans="1:63" s="2" customFormat="1" ht="22.9" customHeight="1">
      <c r="A128" s="35"/>
      <c r="B128" s="36"/>
      <c r="C128" s="83" t="s">
        <v>143</v>
      </c>
      <c r="D128" s="37"/>
      <c r="E128" s="37"/>
      <c r="F128" s="37"/>
      <c r="G128" s="37"/>
      <c r="H128" s="37"/>
      <c r="I128" s="37"/>
      <c r="J128" s="171">
        <f>BK128</f>
        <v>0</v>
      </c>
      <c r="K128" s="37"/>
      <c r="L128" s="40"/>
      <c r="M128" s="79"/>
      <c r="N128" s="172"/>
      <c r="O128" s="80"/>
      <c r="P128" s="173">
        <f>P129</f>
        <v>0</v>
      </c>
      <c r="Q128" s="80"/>
      <c r="R128" s="173">
        <f>R129</f>
        <v>61.785902218400004</v>
      </c>
      <c r="S128" s="80"/>
      <c r="T128" s="174">
        <f>T129</f>
        <v>621.48702000000003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T128" s="18" t="s">
        <v>78</v>
      </c>
      <c r="AU128" s="18" t="s">
        <v>121</v>
      </c>
      <c r="BK128" s="175">
        <f>BK129</f>
        <v>0</v>
      </c>
    </row>
    <row r="129" spans="1:65" s="12" customFormat="1" ht="25.9" customHeight="1">
      <c r="B129" s="176"/>
      <c r="C129" s="177"/>
      <c r="D129" s="178" t="s">
        <v>78</v>
      </c>
      <c r="E129" s="179" t="s">
        <v>144</v>
      </c>
      <c r="F129" s="179" t="s">
        <v>145</v>
      </c>
      <c r="G129" s="177"/>
      <c r="H129" s="177"/>
      <c r="I129" s="180"/>
      <c r="J129" s="181">
        <f>BK129</f>
        <v>0</v>
      </c>
      <c r="K129" s="177"/>
      <c r="L129" s="182"/>
      <c r="M129" s="183"/>
      <c r="N129" s="184"/>
      <c r="O129" s="184"/>
      <c r="P129" s="185">
        <f>P130+P192+P196+P224+P228+P251+P274</f>
        <v>0</v>
      </c>
      <c r="Q129" s="184"/>
      <c r="R129" s="185">
        <f>R130+R192+R196+R224+R228+R251+R274</f>
        <v>61.785902218400004</v>
      </c>
      <c r="S129" s="184"/>
      <c r="T129" s="186">
        <f>T130+T192+T196+T224+T228+T251+T274</f>
        <v>621.48702000000003</v>
      </c>
      <c r="AR129" s="187" t="s">
        <v>86</v>
      </c>
      <c r="AT129" s="188" t="s">
        <v>78</v>
      </c>
      <c r="AU129" s="188" t="s">
        <v>79</v>
      </c>
      <c r="AY129" s="187" t="s">
        <v>146</v>
      </c>
      <c r="BK129" s="189">
        <f>BK130+BK192+BK196+BK224+BK228+BK251+BK274</f>
        <v>0</v>
      </c>
    </row>
    <row r="130" spans="1:65" s="12" customFormat="1" ht="22.9" customHeight="1">
      <c r="B130" s="176"/>
      <c r="C130" s="177"/>
      <c r="D130" s="178" t="s">
        <v>78</v>
      </c>
      <c r="E130" s="190" t="s">
        <v>86</v>
      </c>
      <c r="F130" s="190" t="s">
        <v>147</v>
      </c>
      <c r="G130" s="177"/>
      <c r="H130" s="177"/>
      <c r="I130" s="180"/>
      <c r="J130" s="191">
        <f>BK130</f>
        <v>0</v>
      </c>
      <c r="K130" s="177"/>
      <c r="L130" s="182"/>
      <c r="M130" s="183"/>
      <c r="N130" s="184"/>
      <c r="O130" s="184"/>
      <c r="P130" s="185">
        <f>SUM(P131:P191)</f>
        <v>0</v>
      </c>
      <c r="Q130" s="184"/>
      <c r="R130" s="185">
        <f>SUM(R131:R191)</f>
        <v>7.5784893143999996</v>
      </c>
      <c r="S130" s="184"/>
      <c r="T130" s="186">
        <f>SUM(T131:T191)</f>
        <v>598.10702000000003</v>
      </c>
      <c r="AR130" s="187" t="s">
        <v>86</v>
      </c>
      <c r="AT130" s="188" t="s">
        <v>78</v>
      </c>
      <c r="AU130" s="188" t="s">
        <v>86</v>
      </c>
      <c r="AY130" s="187" t="s">
        <v>146</v>
      </c>
      <c r="BK130" s="189">
        <f>SUM(BK131:BK191)</f>
        <v>0</v>
      </c>
    </row>
    <row r="131" spans="1:65" s="2" customFormat="1" ht="62.65" customHeight="1">
      <c r="A131" s="35"/>
      <c r="B131" s="36"/>
      <c r="C131" s="192" t="s">
        <v>86</v>
      </c>
      <c r="D131" s="192" t="s">
        <v>148</v>
      </c>
      <c r="E131" s="193" t="s">
        <v>319</v>
      </c>
      <c r="F131" s="194" t="s">
        <v>320</v>
      </c>
      <c r="G131" s="195" t="s">
        <v>151</v>
      </c>
      <c r="H131" s="196">
        <v>3.25</v>
      </c>
      <c r="I131" s="197"/>
      <c r="J131" s="198">
        <f>ROUND(I131*H131,2)</f>
        <v>0</v>
      </c>
      <c r="K131" s="194" t="s">
        <v>152</v>
      </c>
      <c r="L131" s="40"/>
      <c r="M131" s="199" t="s">
        <v>1</v>
      </c>
      <c r="N131" s="200" t="s">
        <v>44</v>
      </c>
      <c r="O131" s="72"/>
      <c r="P131" s="201">
        <f>O131*H131</f>
        <v>0</v>
      </c>
      <c r="Q131" s="201">
        <v>0</v>
      </c>
      <c r="R131" s="201">
        <f>Q131*H131</f>
        <v>0</v>
      </c>
      <c r="S131" s="201">
        <v>0.26</v>
      </c>
      <c r="T131" s="202">
        <f>S131*H131</f>
        <v>0.84499999999999997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03" t="s">
        <v>153</v>
      </c>
      <c r="AT131" s="203" t="s">
        <v>148</v>
      </c>
      <c r="AU131" s="203" t="s">
        <v>88</v>
      </c>
      <c r="AY131" s="18" t="s">
        <v>146</v>
      </c>
      <c r="BE131" s="204">
        <f>IF(N131="základní",J131,0)</f>
        <v>0</v>
      </c>
      <c r="BF131" s="204">
        <f>IF(N131="snížená",J131,0)</f>
        <v>0</v>
      </c>
      <c r="BG131" s="204">
        <f>IF(N131="zákl. přenesená",J131,0)</f>
        <v>0</v>
      </c>
      <c r="BH131" s="204">
        <f>IF(N131="sníž. přenesená",J131,0)</f>
        <v>0</v>
      </c>
      <c r="BI131" s="204">
        <f>IF(N131="nulová",J131,0)</f>
        <v>0</v>
      </c>
      <c r="BJ131" s="18" t="s">
        <v>86</v>
      </c>
      <c r="BK131" s="204">
        <f>ROUND(I131*H131,2)</f>
        <v>0</v>
      </c>
      <c r="BL131" s="18" t="s">
        <v>153</v>
      </c>
      <c r="BM131" s="203" t="s">
        <v>321</v>
      </c>
    </row>
    <row r="132" spans="1:65" s="14" customFormat="1" ht="11.25">
      <c r="B132" s="217"/>
      <c r="C132" s="218"/>
      <c r="D132" s="207" t="s">
        <v>155</v>
      </c>
      <c r="E132" s="219" t="s">
        <v>1</v>
      </c>
      <c r="F132" s="220" t="s">
        <v>322</v>
      </c>
      <c r="G132" s="218"/>
      <c r="H132" s="219" t="s">
        <v>1</v>
      </c>
      <c r="I132" s="221"/>
      <c r="J132" s="218"/>
      <c r="K132" s="218"/>
      <c r="L132" s="222"/>
      <c r="M132" s="223"/>
      <c r="N132" s="224"/>
      <c r="O132" s="224"/>
      <c r="P132" s="224"/>
      <c r="Q132" s="224"/>
      <c r="R132" s="224"/>
      <c r="S132" s="224"/>
      <c r="T132" s="225"/>
      <c r="AT132" s="226" t="s">
        <v>155</v>
      </c>
      <c r="AU132" s="226" t="s">
        <v>88</v>
      </c>
      <c r="AV132" s="14" t="s">
        <v>86</v>
      </c>
      <c r="AW132" s="14" t="s">
        <v>34</v>
      </c>
      <c r="AX132" s="14" t="s">
        <v>79</v>
      </c>
      <c r="AY132" s="226" t="s">
        <v>146</v>
      </c>
    </row>
    <row r="133" spans="1:65" s="13" customFormat="1" ht="11.25">
      <c r="B133" s="205"/>
      <c r="C133" s="206"/>
      <c r="D133" s="207" t="s">
        <v>155</v>
      </c>
      <c r="E133" s="208" t="s">
        <v>1</v>
      </c>
      <c r="F133" s="209" t="s">
        <v>323</v>
      </c>
      <c r="G133" s="206"/>
      <c r="H133" s="210">
        <v>3.25</v>
      </c>
      <c r="I133" s="211"/>
      <c r="J133" s="206"/>
      <c r="K133" s="206"/>
      <c r="L133" s="212"/>
      <c r="M133" s="213"/>
      <c r="N133" s="214"/>
      <c r="O133" s="214"/>
      <c r="P133" s="214"/>
      <c r="Q133" s="214"/>
      <c r="R133" s="214"/>
      <c r="S133" s="214"/>
      <c r="T133" s="215"/>
      <c r="AT133" s="216" t="s">
        <v>155</v>
      </c>
      <c r="AU133" s="216" t="s">
        <v>88</v>
      </c>
      <c r="AV133" s="13" t="s">
        <v>88</v>
      </c>
      <c r="AW133" s="13" t="s">
        <v>34</v>
      </c>
      <c r="AX133" s="13" t="s">
        <v>86</v>
      </c>
      <c r="AY133" s="216" t="s">
        <v>146</v>
      </c>
    </row>
    <row r="134" spans="1:65" s="2" customFormat="1" ht="66.75" customHeight="1">
      <c r="A134" s="35"/>
      <c r="B134" s="36"/>
      <c r="C134" s="192" t="s">
        <v>88</v>
      </c>
      <c r="D134" s="192" t="s">
        <v>148</v>
      </c>
      <c r="E134" s="193" t="s">
        <v>324</v>
      </c>
      <c r="F134" s="194" t="s">
        <v>325</v>
      </c>
      <c r="G134" s="195" t="s">
        <v>151</v>
      </c>
      <c r="H134" s="196">
        <v>600.54</v>
      </c>
      <c r="I134" s="197"/>
      <c r="J134" s="198">
        <f>ROUND(I134*H134,2)</f>
        <v>0</v>
      </c>
      <c r="K134" s="194" t="s">
        <v>152</v>
      </c>
      <c r="L134" s="40"/>
      <c r="M134" s="199" t="s">
        <v>1</v>
      </c>
      <c r="N134" s="200" t="s">
        <v>44</v>
      </c>
      <c r="O134" s="72"/>
      <c r="P134" s="201">
        <f>O134*H134</f>
        <v>0</v>
      </c>
      <c r="Q134" s="201">
        <v>0</v>
      </c>
      <c r="R134" s="201">
        <f>Q134*H134</f>
        <v>0</v>
      </c>
      <c r="S134" s="201">
        <v>0.28999999999999998</v>
      </c>
      <c r="T134" s="202">
        <f>S134*H134</f>
        <v>174.15659999999997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03" t="s">
        <v>153</v>
      </c>
      <c r="AT134" s="203" t="s">
        <v>148</v>
      </c>
      <c r="AU134" s="203" t="s">
        <v>88</v>
      </c>
      <c r="AY134" s="18" t="s">
        <v>146</v>
      </c>
      <c r="BE134" s="204">
        <f>IF(N134="základní",J134,0)</f>
        <v>0</v>
      </c>
      <c r="BF134" s="204">
        <f>IF(N134="snížená",J134,0)</f>
        <v>0</v>
      </c>
      <c r="BG134" s="204">
        <f>IF(N134="zákl. přenesená",J134,0)</f>
        <v>0</v>
      </c>
      <c r="BH134" s="204">
        <f>IF(N134="sníž. přenesená",J134,0)</f>
        <v>0</v>
      </c>
      <c r="BI134" s="204">
        <f>IF(N134="nulová",J134,0)</f>
        <v>0</v>
      </c>
      <c r="BJ134" s="18" t="s">
        <v>86</v>
      </c>
      <c r="BK134" s="204">
        <f>ROUND(I134*H134,2)</f>
        <v>0</v>
      </c>
      <c r="BL134" s="18" t="s">
        <v>153</v>
      </c>
      <c r="BM134" s="203" t="s">
        <v>326</v>
      </c>
    </row>
    <row r="135" spans="1:65" s="14" customFormat="1" ht="11.25">
      <c r="B135" s="217"/>
      <c r="C135" s="218"/>
      <c r="D135" s="207" t="s">
        <v>155</v>
      </c>
      <c r="E135" s="219" t="s">
        <v>1</v>
      </c>
      <c r="F135" s="220" t="s">
        <v>327</v>
      </c>
      <c r="G135" s="218"/>
      <c r="H135" s="219" t="s">
        <v>1</v>
      </c>
      <c r="I135" s="221"/>
      <c r="J135" s="218"/>
      <c r="K135" s="218"/>
      <c r="L135" s="222"/>
      <c r="M135" s="223"/>
      <c r="N135" s="224"/>
      <c r="O135" s="224"/>
      <c r="P135" s="224"/>
      <c r="Q135" s="224"/>
      <c r="R135" s="224"/>
      <c r="S135" s="224"/>
      <c r="T135" s="225"/>
      <c r="AT135" s="226" t="s">
        <v>155</v>
      </c>
      <c r="AU135" s="226" t="s">
        <v>88</v>
      </c>
      <c r="AV135" s="14" t="s">
        <v>86</v>
      </c>
      <c r="AW135" s="14" t="s">
        <v>34</v>
      </c>
      <c r="AX135" s="14" t="s">
        <v>79</v>
      </c>
      <c r="AY135" s="226" t="s">
        <v>146</v>
      </c>
    </row>
    <row r="136" spans="1:65" s="14" customFormat="1" ht="11.25">
      <c r="B136" s="217"/>
      <c r="C136" s="218"/>
      <c r="D136" s="207" t="s">
        <v>155</v>
      </c>
      <c r="E136" s="219" t="s">
        <v>1</v>
      </c>
      <c r="F136" s="220" t="s">
        <v>328</v>
      </c>
      <c r="G136" s="218"/>
      <c r="H136" s="219" t="s">
        <v>1</v>
      </c>
      <c r="I136" s="221"/>
      <c r="J136" s="218"/>
      <c r="K136" s="218"/>
      <c r="L136" s="222"/>
      <c r="M136" s="223"/>
      <c r="N136" s="224"/>
      <c r="O136" s="224"/>
      <c r="P136" s="224"/>
      <c r="Q136" s="224"/>
      <c r="R136" s="224"/>
      <c r="S136" s="224"/>
      <c r="T136" s="225"/>
      <c r="AT136" s="226" t="s">
        <v>155</v>
      </c>
      <c r="AU136" s="226" t="s">
        <v>88</v>
      </c>
      <c r="AV136" s="14" t="s">
        <v>86</v>
      </c>
      <c r="AW136" s="14" t="s">
        <v>34</v>
      </c>
      <c r="AX136" s="14" t="s">
        <v>79</v>
      </c>
      <c r="AY136" s="226" t="s">
        <v>146</v>
      </c>
    </row>
    <row r="137" spans="1:65" s="13" customFormat="1" ht="11.25">
      <c r="B137" s="205"/>
      <c r="C137" s="206"/>
      <c r="D137" s="207" t="s">
        <v>155</v>
      </c>
      <c r="E137" s="208" t="s">
        <v>1</v>
      </c>
      <c r="F137" s="209" t="s">
        <v>329</v>
      </c>
      <c r="G137" s="206"/>
      <c r="H137" s="210">
        <v>600.54</v>
      </c>
      <c r="I137" s="211"/>
      <c r="J137" s="206"/>
      <c r="K137" s="206"/>
      <c r="L137" s="212"/>
      <c r="M137" s="213"/>
      <c r="N137" s="214"/>
      <c r="O137" s="214"/>
      <c r="P137" s="214"/>
      <c r="Q137" s="214"/>
      <c r="R137" s="214"/>
      <c r="S137" s="214"/>
      <c r="T137" s="215"/>
      <c r="AT137" s="216" t="s">
        <v>155</v>
      </c>
      <c r="AU137" s="216" t="s">
        <v>88</v>
      </c>
      <c r="AV137" s="13" t="s">
        <v>88</v>
      </c>
      <c r="AW137" s="13" t="s">
        <v>34</v>
      </c>
      <c r="AX137" s="13" t="s">
        <v>86</v>
      </c>
      <c r="AY137" s="216" t="s">
        <v>146</v>
      </c>
    </row>
    <row r="138" spans="1:65" s="2" customFormat="1" ht="62.65" customHeight="1">
      <c r="A138" s="35"/>
      <c r="B138" s="36"/>
      <c r="C138" s="192" t="s">
        <v>162</v>
      </c>
      <c r="D138" s="192" t="s">
        <v>148</v>
      </c>
      <c r="E138" s="193" t="s">
        <v>330</v>
      </c>
      <c r="F138" s="194" t="s">
        <v>331</v>
      </c>
      <c r="G138" s="195" t="s">
        <v>151</v>
      </c>
      <c r="H138" s="196">
        <v>600.54</v>
      </c>
      <c r="I138" s="197"/>
      <c r="J138" s="198">
        <f>ROUND(I138*H138,2)</f>
        <v>0</v>
      </c>
      <c r="K138" s="194" t="s">
        <v>152</v>
      </c>
      <c r="L138" s="40"/>
      <c r="M138" s="199" t="s">
        <v>1</v>
      </c>
      <c r="N138" s="200" t="s">
        <v>44</v>
      </c>
      <c r="O138" s="72"/>
      <c r="P138" s="201">
        <f>O138*H138</f>
        <v>0</v>
      </c>
      <c r="Q138" s="201">
        <v>0</v>
      </c>
      <c r="R138" s="201">
        <f>Q138*H138</f>
        <v>0</v>
      </c>
      <c r="S138" s="201">
        <v>0.32500000000000001</v>
      </c>
      <c r="T138" s="202">
        <f>S138*H138</f>
        <v>195.1755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03" t="s">
        <v>153</v>
      </c>
      <c r="AT138" s="203" t="s">
        <v>148</v>
      </c>
      <c r="AU138" s="203" t="s">
        <v>88</v>
      </c>
      <c r="AY138" s="18" t="s">
        <v>146</v>
      </c>
      <c r="BE138" s="204">
        <f>IF(N138="základní",J138,0)</f>
        <v>0</v>
      </c>
      <c r="BF138" s="204">
        <f>IF(N138="snížená",J138,0)</f>
        <v>0</v>
      </c>
      <c r="BG138" s="204">
        <f>IF(N138="zákl. přenesená",J138,0)</f>
        <v>0</v>
      </c>
      <c r="BH138" s="204">
        <f>IF(N138="sníž. přenesená",J138,0)</f>
        <v>0</v>
      </c>
      <c r="BI138" s="204">
        <f>IF(N138="nulová",J138,0)</f>
        <v>0</v>
      </c>
      <c r="BJ138" s="18" t="s">
        <v>86</v>
      </c>
      <c r="BK138" s="204">
        <f>ROUND(I138*H138,2)</f>
        <v>0</v>
      </c>
      <c r="BL138" s="18" t="s">
        <v>153</v>
      </c>
      <c r="BM138" s="203" t="s">
        <v>332</v>
      </c>
    </row>
    <row r="139" spans="1:65" s="14" customFormat="1" ht="11.25">
      <c r="B139" s="217"/>
      <c r="C139" s="218"/>
      <c r="D139" s="207" t="s">
        <v>155</v>
      </c>
      <c r="E139" s="219" t="s">
        <v>1</v>
      </c>
      <c r="F139" s="220" t="s">
        <v>327</v>
      </c>
      <c r="G139" s="218"/>
      <c r="H139" s="219" t="s">
        <v>1</v>
      </c>
      <c r="I139" s="221"/>
      <c r="J139" s="218"/>
      <c r="K139" s="218"/>
      <c r="L139" s="222"/>
      <c r="M139" s="223"/>
      <c r="N139" s="224"/>
      <c r="O139" s="224"/>
      <c r="P139" s="224"/>
      <c r="Q139" s="224"/>
      <c r="R139" s="224"/>
      <c r="S139" s="224"/>
      <c r="T139" s="225"/>
      <c r="AT139" s="226" t="s">
        <v>155</v>
      </c>
      <c r="AU139" s="226" t="s">
        <v>88</v>
      </c>
      <c r="AV139" s="14" t="s">
        <v>86</v>
      </c>
      <c r="AW139" s="14" t="s">
        <v>34</v>
      </c>
      <c r="AX139" s="14" t="s">
        <v>79</v>
      </c>
      <c r="AY139" s="226" t="s">
        <v>146</v>
      </c>
    </row>
    <row r="140" spans="1:65" s="14" customFormat="1" ht="11.25">
      <c r="B140" s="217"/>
      <c r="C140" s="218"/>
      <c r="D140" s="207" t="s">
        <v>155</v>
      </c>
      <c r="E140" s="219" t="s">
        <v>1</v>
      </c>
      <c r="F140" s="220" t="s">
        <v>328</v>
      </c>
      <c r="G140" s="218"/>
      <c r="H140" s="219" t="s">
        <v>1</v>
      </c>
      <c r="I140" s="221"/>
      <c r="J140" s="218"/>
      <c r="K140" s="218"/>
      <c r="L140" s="222"/>
      <c r="M140" s="223"/>
      <c r="N140" s="224"/>
      <c r="O140" s="224"/>
      <c r="P140" s="224"/>
      <c r="Q140" s="224"/>
      <c r="R140" s="224"/>
      <c r="S140" s="224"/>
      <c r="T140" s="225"/>
      <c r="AT140" s="226" t="s">
        <v>155</v>
      </c>
      <c r="AU140" s="226" t="s">
        <v>88</v>
      </c>
      <c r="AV140" s="14" t="s">
        <v>86</v>
      </c>
      <c r="AW140" s="14" t="s">
        <v>34</v>
      </c>
      <c r="AX140" s="14" t="s">
        <v>79</v>
      </c>
      <c r="AY140" s="226" t="s">
        <v>146</v>
      </c>
    </row>
    <row r="141" spans="1:65" s="13" customFormat="1" ht="11.25">
      <c r="B141" s="205"/>
      <c r="C141" s="206"/>
      <c r="D141" s="207" t="s">
        <v>155</v>
      </c>
      <c r="E141" s="208" t="s">
        <v>1</v>
      </c>
      <c r="F141" s="209" t="s">
        <v>329</v>
      </c>
      <c r="G141" s="206"/>
      <c r="H141" s="210">
        <v>600.54</v>
      </c>
      <c r="I141" s="211"/>
      <c r="J141" s="206"/>
      <c r="K141" s="206"/>
      <c r="L141" s="212"/>
      <c r="M141" s="213"/>
      <c r="N141" s="214"/>
      <c r="O141" s="214"/>
      <c r="P141" s="214"/>
      <c r="Q141" s="214"/>
      <c r="R141" s="214"/>
      <c r="S141" s="214"/>
      <c r="T141" s="215"/>
      <c r="AT141" s="216" t="s">
        <v>155</v>
      </c>
      <c r="AU141" s="216" t="s">
        <v>88</v>
      </c>
      <c r="AV141" s="13" t="s">
        <v>88</v>
      </c>
      <c r="AW141" s="13" t="s">
        <v>34</v>
      </c>
      <c r="AX141" s="13" t="s">
        <v>86</v>
      </c>
      <c r="AY141" s="216" t="s">
        <v>146</v>
      </c>
    </row>
    <row r="142" spans="1:65" s="2" customFormat="1" ht="49.15" customHeight="1">
      <c r="A142" s="35"/>
      <c r="B142" s="36"/>
      <c r="C142" s="192" t="s">
        <v>153</v>
      </c>
      <c r="D142" s="192" t="s">
        <v>148</v>
      </c>
      <c r="E142" s="193" t="s">
        <v>333</v>
      </c>
      <c r="F142" s="194" t="s">
        <v>334</v>
      </c>
      <c r="G142" s="195" t="s">
        <v>151</v>
      </c>
      <c r="H142" s="196">
        <v>600.54</v>
      </c>
      <c r="I142" s="197"/>
      <c r="J142" s="198">
        <f>ROUND(I142*H142,2)</f>
        <v>0</v>
      </c>
      <c r="K142" s="194" t="s">
        <v>1</v>
      </c>
      <c r="L142" s="40"/>
      <c r="M142" s="199" t="s">
        <v>1</v>
      </c>
      <c r="N142" s="200" t="s">
        <v>44</v>
      </c>
      <c r="O142" s="72"/>
      <c r="P142" s="201">
        <f>O142*H142</f>
        <v>0</v>
      </c>
      <c r="Q142" s="201">
        <v>9.0000000000000006E-5</v>
      </c>
      <c r="R142" s="201">
        <f>Q142*H142</f>
        <v>5.4048600000000002E-2</v>
      </c>
      <c r="S142" s="201">
        <v>0.25600000000000001</v>
      </c>
      <c r="T142" s="202">
        <f>S142*H142</f>
        <v>153.73823999999999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03" t="s">
        <v>153</v>
      </c>
      <c r="AT142" s="203" t="s">
        <v>148</v>
      </c>
      <c r="AU142" s="203" t="s">
        <v>88</v>
      </c>
      <c r="AY142" s="18" t="s">
        <v>146</v>
      </c>
      <c r="BE142" s="204">
        <f>IF(N142="základní",J142,0)</f>
        <v>0</v>
      </c>
      <c r="BF142" s="204">
        <f>IF(N142="snížená",J142,0)</f>
        <v>0</v>
      </c>
      <c r="BG142" s="204">
        <f>IF(N142="zákl. přenesená",J142,0)</f>
        <v>0</v>
      </c>
      <c r="BH142" s="204">
        <f>IF(N142="sníž. přenesená",J142,0)</f>
        <v>0</v>
      </c>
      <c r="BI142" s="204">
        <f>IF(N142="nulová",J142,0)</f>
        <v>0</v>
      </c>
      <c r="BJ142" s="18" t="s">
        <v>86</v>
      </c>
      <c r="BK142" s="204">
        <f>ROUND(I142*H142,2)</f>
        <v>0</v>
      </c>
      <c r="BL142" s="18" t="s">
        <v>153</v>
      </c>
      <c r="BM142" s="203" t="s">
        <v>335</v>
      </c>
    </row>
    <row r="143" spans="1:65" s="2" customFormat="1" ht="19.5">
      <c r="A143" s="35"/>
      <c r="B143" s="36"/>
      <c r="C143" s="37"/>
      <c r="D143" s="207" t="s">
        <v>336</v>
      </c>
      <c r="E143" s="37"/>
      <c r="F143" s="253" t="s">
        <v>337</v>
      </c>
      <c r="G143" s="37"/>
      <c r="H143" s="37"/>
      <c r="I143" s="254"/>
      <c r="J143" s="37"/>
      <c r="K143" s="37"/>
      <c r="L143" s="40"/>
      <c r="M143" s="255"/>
      <c r="N143" s="256"/>
      <c r="O143" s="72"/>
      <c r="P143" s="72"/>
      <c r="Q143" s="72"/>
      <c r="R143" s="72"/>
      <c r="S143" s="72"/>
      <c r="T143" s="73"/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T143" s="18" t="s">
        <v>336</v>
      </c>
      <c r="AU143" s="18" t="s">
        <v>88</v>
      </c>
    </row>
    <row r="144" spans="1:65" s="14" customFormat="1" ht="11.25">
      <c r="B144" s="217"/>
      <c r="C144" s="218"/>
      <c r="D144" s="207" t="s">
        <v>155</v>
      </c>
      <c r="E144" s="219" t="s">
        <v>1</v>
      </c>
      <c r="F144" s="220" t="s">
        <v>327</v>
      </c>
      <c r="G144" s="218"/>
      <c r="H144" s="219" t="s">
        <v>1</v>
      </c>
      <c r="I144" s="221"/>
      <c r="J144" s="218"/>
      <c r="K144" s="218"/>
      <c r="L144" s="222"/>
      <c r="M144" s="223"/>
      <c r="N144" s="224"/>
      <c r="O144" s="224"/>
      <c r="P144" s="224"/>
      <c r="Q144" s="224"/>
      <c r="R144" s="224"/>
      <c r="S144" s="224"/>
      <c r="T144" s="225"/>
      <c r="AT144" s="226" t="s">
        <v>155</v>
      </c>
      <c r="AU144" s="226" t="s">
        <v>88</v>
      </c>
      <c r="AV144" s="14" t="s">
        <v>86</v>
      </c>
      <c r="AW144" s="14" t="s">
        <v>34</v>
      </c>
      <c r="AX144" s="14" t="s">
        <v>79</v>
      </c>
      <c r="AY144" s="226" t="s">
        <v>146</v>
      </c>
    </row>
    <row r="145" spans="1:65" s="14" customFormat="1" ht="11.25">
      <c r="B145" s="217"/>
      <c r="C145" s="218"/>
      <c r="D145" s="207" t="s">
        <v>155</v>
      </c>
      <c r="E145" s="219" t="s">
        <v>1</v>
      </c>
      <c r="F145" s="220" t="s">
        <v>328</v>
      </c>
      <c r="G145" s="218"/>
      <c r="H145" s="219" t="s">
        <v>1</v>
      </c>
      <c r="I145" s="221"/>
      <c r="J145" s="218"/>
      <c r="K145" s="218"/>
      <c r="L145" s="222"/>
      <c r="M145" s="223"/>
      <c r="N145" s="224"/>
      <c r="O145" s="224"/>
      <c r="P145" s="224"/>
      <c r="Q145" s="224"/>
      <c r="R145" s="224"/>
      <c r="S145" s="224"/>
      <c r="T145" s="225"/>
      <c r="AT145" s="226" t="s">
        <v>155</v>
      </c>
      <c r="AU145" s="226" t="s">
        <v>88</v>
      </c>
      <c r="AV145" s="14" t="s">
        <v>86</v>
      </c>
      <c r="AW145" s="14" t="s">
        <v>34</v>
      </c>
      <c r="AX145" s="14" t="s">
        <v>79</v>
      </c>
      <c r="AY145" s="226" t="s">
        <v>146</v>
      </c>
    </row>
    <row r="146" spans="1:65" s="13" customFormat="1" ht="11.25">
      <c r="B146" s="205"/>
      <c r="C146" s="206"/>
      <c r="D146" s="207" t="s">
        <v>155</v>
      </c>
      <c r="E146" s="208" t="s">
        <v>1</v>
      </c>
      <c r="F146" s="209" t="s">
        <v>329</v>
      </c>
      <c r="G146" s="206"/>
      <c r="H146" s="210">
        <v>600.54</v>
      </c>
      <c r="I146" s="211"/>
      <c r="J146" s="206"/>
      <c r="K146" s="206"/>
      <c r="L146" s="212"/>
      <c r="M146" s="213"/>
      <c r="N146" s="214"/>
      <c r="O146" s="214"/>
      <c r="P146" s="214"/>
      <c r="Q146" s="214"/>
      <c r="R146" s="214"/>
      <c r="S146" s="214"/>
      <c r="T146" s="215"/>
      <c r="AT146" s="216" t="s">
        <v>155</v>
      </c>
      <c r="AU146" s="216" t="s">
        <v>88</v>
      </c>
      <c r="AV146" s="13" t="s">
        <v>88</v>
      </c>
      <c r="AW146" s="13" t="s">
        <v>34</v>
      </c>
      <c r="AX146" s="13" t="s">
        <v>86</v>
      </c>
      <c r="AY146" s="216" t="s">
        <v>146</v>
      </c>
    </row>
    <row r="147" spans="1:65" s="2" customFormat="1" ht="49.15" customHeight="1">
      <c r="A147" s="35"/>
      <c r="B147" s="36"/>
      <c r="C147" s="192" t="s">
        <v>176</v>
      </c>
      <c r="D147" s="192" t="s">
        <v>148</v>
      </c>
      <c r="E147" s="193" t="s">
        <v>338</v>
      </c>
      <c r="F147" s="194" t="s">
        <v>339</v>
      </c>
      <c r="G147" s="195" t="s">
        <v>151</v>
      </c>
      <c r="H147" s="196">
        <v>600.54</v>
      </c>
      <c r="I147" s="197"/>
      <c r="J147" s="198">
        <f>ROUND(I147*H147,2)</f>
        <v>0</v>
      </c>
      <c r="K147" s="194" t="s">
        <v>152</v>
      </c>
      <c r="L147" s="40"/>
      <c r="M147" s="199" t="s">
        <v>1</v>
      </c>
      <c r="N147" s="200" t="s">
        <v>44</v>
      </c>
      <c r="O147" s="72"/>
      <c r="P147" s="201">
        <f>O147*H147</f>
        <v>0</v>
      </c>
      <c r="Q147" s="201">
        <v>3.8359999999999999E-5</v>
      </c>
      <c r="R147" s="201">
        <f>Q147*H147</f>
        <v>2.3036714399999998E-2</v>
      </c>
      <c r="S147" s="201">
        <v>9.1999999999999998E-2</v>
      </c>
      <c r="T147" s="202">
        <f>S147*H147</f>
        <v>55.249679999999998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03" t="s">
        <v>153</v>
      </c>
      <c r="AT147" s="203" t="s">
        <v>148</v>
      </c>
      <c r="AU147" s="203" t="s">
        <v>88</v>
      </c>
      <c r="AY147" s="18" t="s">
        <v>146</v>
      </c>
      <c r="BE147" s="204">
        <f>IF(N147="základní",J147,0)</f>
        <v>0</v>
      </c>
      <c r="BF147" s="204">
        <f>IF(N147="snížená",J147,0)</f>
        <v>0</v>
      </c>
      <c r="BG147" s="204">
        <f>IF(N147="zákl. přenesená",J147,0)</f>
        <v>0</v>
      </c>
      <c r="BH147" s="204">
        <f>IF(N147="sníž. přenesená",J147,0)</f>
        <v>0</v>
      </c>
      <c r="BI147" s="204">
        <f>IF(N147="nulová",J147,0)</f>
        <v>0</v>
      </c>
      <c r="BJ147" s="18" t="s">
        <v>86</v>
      </c>
      <c r="BK147" s="204">
        <f>ROUND(I147*H147,2)</f>
        <v>0</v>
      </c>
      <c r="BL147" s="18" t="s">
        <v>153</v>
      </c>
      <c r="BM147" s="203" t="s">
        <v>340</v>
      </c>
    </row>
    <row r="148" spans="1:65" s="14" customFormat="1" ht="11.25">
      <c r="B148" s="217"/>
      <c r="C148" s="218"/>
      <c r="D148" s="207" t="s">
        <v>155</v>
      </c>
      <c r="E148" s="219" t="s">
        <v>1</v>
      </c>
      <c r="F148" s="220" t="s">
        <v>327</v>
      </c>
      <c r="G148" s="218"/>
      <c r="H148" s="219" t="s">
        <v>1</v>
      </c>
      <c r="I148" s="221"/>
      <c r="J148" s="218"/>
      <c r="K148" s="218"/>
      <c r="L148" s="222"/>
      <c r="M148" s="223"/>
      <c r="N148" s="224"/>
      <c r="O148" s="224"/>
      <c r="P148" s="224"/>
      <c r="Q148" s="224"/>
      <c r="R148" s="224"/>
      <c r="S148" s="224"/>
      <c r="T148" s="225"/>
      <c r="AT148" s="226" t="s">
        <v>155</v>
      </c>
      <c r="AU148" s="226" t="s">
        <v>88</v>
      </c>
      <c r="AV148" s="14" t="s">
        <v>86</v>
      </c>
      <c r="AW148" s="14" t="s">
        <v>34</v>
      </c>
      <c r="AX148" s="14" t="s">
        <v>79</v>
      </c>
      <c r="AY148" s="226" t="s">
        <v>146</v>
      </c>
    </row>
    <row r="149" spans="1:65" s="14" customFormat="1" ht="11.25">
      <c r="B149" s="217"/>
      <c r="C149" s="218"/>
      <c r="D149" s="207" t="s">
        <v>155</v>
      </c>
      <c r="E149" s="219" t="s">
        <v>1</v>
      </c>
      <c r="F149" s="220" t="s">
        <v>328</v>
      </c>
      <c r="G149" s="218"/>
      <c r="H149" s="219" t="s">
        <v>1</v>
      </c>
      <c r="I149" s="221"/>
      <c r="J149" s="218"/>
      <c r="K149" s="218"/>
      <c r="L149" s="222"/>
      <c r="M149" s="223"/>
      <c r="N149" s="224"/>
      <c r="O149" s="224"/>
      <c r="P149" s="224"/>
      <c r="Q149" s="224"/>
      <c r="R149" s="224"/>
      <c r="S149" s="224"/>
      <c r="T149" s="225"/>
      <c r="AT149" s="226" t="s">
        <v>155</v>
      </c>
      <c r="AU149" s="226" t="s">
        <v>88</v>
      </c>
      <c r="AV149" s="14" t="s">
        <v>86</v>
      </c>
      <c r="AW149" s="14" t="s">
        <v>34</v>
      </c>
      <c r="AX149" s="14" t="s">
        <v>79</v>
      </c>
      <c r="AY149" s="226" t="s">
        <v>146</v>
      </c>
    </row>
    <row r="150" spans="1:65" s="13" customFormat="1" ht="11.25">
      <c r="B150" s="205"/>
      <c r="C150" s="206"/>
      <c r="D150" s="207" t="s">
        <v>155</v>
      </c>
      <c r="E150" s="208" t="s">
        <v>1</v>
      </c>
      <c r="F150" s="209" t="s">
        <v>329</v>
      </c>
      <c r="G150" s="206"/>
      <c r="H150" s="210">
        <v>600.54</v>
      </c>
      <c r="I150" s="211"/>
      <c r="J150" s="206"/>
      <c r="K150" s="206"/>
      <c r="L150" s="212"/>
      <c r="M150" s="213"/>
      <c r="N150" s="214"/>
      <c r="O150" s="214"/>
      <c r="P150" s="214"/>
      <c r="Q150" s="214"/>
      <c r="R150" s="214"/>
      <c r="S150" s="214"/>
      <c r="T150" s="215"/>
      <c r="AT150" s="216" t="s">
        <v>155</v>
      </c>
      <c r="AU150" s="216" t="s">
        <v>88</v>
      </c>
      <c r="AV150" s="13" t="s">
        <v>88</v>
      </c>
      <c r="AW150" s="13" t="s">
        <v>34</v>
      </c>
      <c r="AX150" s="13" t="s">
        <v>86</v>
      </c>
      <c r="AY150" s="216" t="s">
        <v>146</v>
      </c>
    </row>
    <row r="151" spans="1:65" s="2" customFormat="1" ht="49.15" customHeight="1">
      <c r="A151" s="35"/>
      <c r="B151" s="36"/>
      <c r="C151" s="192" t="s">
        <v>180</v>
      </c>
      <c r="D151" s="192" t="s">
        <v>148</v>
      </c>
      <c r="E151" s="193" t="s">
        <v>341</v>
      </c>
      <c r="F151" s="194" t="s">
        <v>342</v>
      </c>
      <c r="G151" s="195" t="s">
        <v>252</v>
      </c>
      <c r="H151" s="196">
        <v>92.4</v>
      </c>
      <c r="I151" s="197"/>
      <c r="J151" s="198">
        <f>ROUND(I151*H151,2)</f>
        <v>0</v>
      </c>
      <c r="K151" s="194" t="s">
        <v>152</v>
      </c>
      <c r="L151" s="40"/>
      <c r="M151" s="199" t="s">
        <v>1</v>
      </c>
      <c r="N151" s="200" t="s">
        <v>44</v>
      </c>
      <c r="O151" s="72"/>
      <c r="P151" s="201">
        <f>O151*H151</f>
        <v>0</v>
      </c>
      <c r="Q151" s="201">
        <v>0</v>
      </c>
      <c r="R151" s="201">
        <f>Q151*H151</f>
        <v>0</v>
      </c>
      <c r="S151" s="201">
        <v>0.20499999999999999</v>
      </c>
      <c r="T151" s="202">
        <f>S151*H151</f>
        <v>18.942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03" t="s">
        <v>153</v>
      </c>
      <c r="AT151" s="203" t="s">
        <v>148</v>
      </c>
      <c r="AU151" s="203" t="s">
        <v>88</v>
      </c>
      <c r="AY151" s="18" t="s">
        <v>146</v>
      </c>
      <c r="BE151" s="204">
        <f>IF(N151="základní",J151,0)</f>
        <v>0</v>
      </c>
      <c r="BF151" s="204">
        <f>IF(N151="snížená",J151,0)</f>
        <v>0</v>
      </c>
      <c r="BG151" s="204">
        <f>IF(N151="zákl. přenesená",J151,0)</f>
        <v>0</v>
      </c>
      <c r="BH151" s="204">
        <f>IF(N151="sníž. přenesená",J151,0)</f>
        <v>0</v>
      </c>
      <c r="BI151" s="204">
        <f>IF(N151="nulová",J151,0)</f>
        <v>0</v>
      </c>
      <c r="BJ151" s="18" t="s">
        <v>86</v>
      </c>
      <c r="BK151" s="204">
        <f>ROUND(I151*H151,2)</f>
        <v>0</v>
      </c>
      <c r="BL151" s="18" t="s">
        <v>153</v>
      </c>
      <c r="BM151" s="203" t="s">
        <v>343</v>
      </c>
    </row>
    <row r="152" spans="1:65" s="2" customFormat="1" ht="24.2" customHeight="1">
      <c r="A152" s="35"/>
      <c r="B152" s="36"/>
      <c r="C152" s="192" t="s">
        <v>186</v>
      </c>
      <c r="D152" s="192" t="s">
        <v>148</v>
      </c>
      <c r="E152" s="193" t="s">
        <v>344</v>
      </c>
      <c r="F152" s="194" t="s">
        <v>345</v>
      </c>
      <c r="G152" s="195" t="s">
        <v>151</v>
      </c>
      <c r="H152" s="196">
        <v>70.2</v>
      </c>
      <c r="I152" s="197"/>
      <c r="J152" s="198">
        <f>ROUND(I152*H152,2)</f>
        <v>0</v>
      </c>
      <c r="K152" s="194" t="s">
        <v>152</v>
      </c>
      <c r="L152" s="40"/>
      <c r="M152" s="199" t="s">
        <v>1</v>
      </c>
      <c r="N152" s="200" t="s">
        <v>44</v>
      </c>
      <c r="O152" s="72"/>
      <c r="P152" s="201">
        <f>O152*H152</f>
        <v>0</v>
      </c>
      <c r="Q152" s="201">
        <v>0</v>
      </c>
      <c r="R152" s="201">
        <f>Q152*H152</f>
        <v>0</v>
      </c>
      <c r="S152" s="201">
        <v>0</v>
      </c>
      <c r="T152" s="202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03" t="s">
        <v>153</v>
      </c>
      <c r="AT152" s="203" t="s">
        <v>148</v>
      </c>
      <c r="AU152" s="203" t="s">
        <v>88</v>
      </c>
      <c r="AY152" s="18" t="s">
        <v>146</v>
      </c>
      <c r="BE152" s="204">
        <f>IF(N152="základní",J152,0)</f>
        <v>0</v>
      </c>
      <c r="BF152" s="204">
        <f>IF(N152="snížená",J152,0)</f>
        <v>0</v>
      </c>
      <c r="BG152" s="204">
        <f>IF(N152="zákl. přenesená",J152,0)</f>
        <v>0</v>
      </c>
      <c r="BH152" s="204">
        <f>IF(N152="sníž. přenesená",J152,0)</f>
        <v>0</v>
      </c>
      <c r="BI152" s="204">
        <f>IF(N152="nulová",J152,0)</f>
        <v>0</v>
      </c>
      <c r="BJ152" s="18" t="s">
        <v>86</v>
      </c>
      <c r="BK152" s="204">
        <f>ROUND(I152*H152,2)</f>
        <v>0</v>
      </c>
      <c r="BL152" s="18" t="s">
        <v>153</v>
      </c>
      <c r="BM152" s="203" t="s">
        <v>346</v>
      </c>
    </row>
    <row r="153" spans="1:65" s="13" customFormat="1" ht="11.25">
      <c r="B153" s="205"/>
      <c r="C153" s="206"/>
      <c r="D153" s="207" t="s">
        <v>155</v>
      </c>
      <c r="E153" s="208" t="s">
        <v>1</v>
      </c>
      <c r="F153" s="209" t="s">
        <v>347</v>
      </c>
      <c r="G153" s="206"/>
      <c r="H153" s="210">
        <v>55.2</v>
      </c>
      <c r="I153" s="211"/>
      <c r="J153" s="206"/>
      <c r="K153" s="206"/>
      <c r="L153" s="212"/>
      <c r="M153" s="213"/>
      <c r="N153" s="214"/>
      <c r="O153" s="214"/>
      <c r="P153" s="214"/>
      <c r="Q153" s="214"/>
      <c r="R153" s="214"/>
      <c r="S153" s="214"/>
      <c r="T153" s="215"/>
      <c r="AT153" s="216" t="s">
        <v>155</v>
      </c>
      <c r="AU153" s="216" t="s">
        <v>88</v>
      </c>
      <c r="AV153" s="13" t="s">
        <v>88</v>
      </c>
      <c r="AW153" s="13" t="s">
        <v>34</v>
      </c>
      <c r="AX153" s="13" t="s">
        <v>79</v>
      </c>
      <c r="AY153" s="216" t="s">
        <v>146</v>
      </c>
    </row>
    <row r="154" spans="1:65" s="13" customFormat="1" ht="11.25">
      <c r="B154" s="205"/>
      <c r="C154" s="206"/>
      <c r="D154" s="207" t="s">
        <v>155</v>
      </c>
      <c r="E154" s="208" t="s">
        <v>1</v>
      </c>
      <c r="F154" s="209" t="s">
        <v>348</v>
      </c>
      <c r="G154" s="206"/>
      <c r="H154" s="210">
        <v>15</v>
      </c>
      <c r="I154" s="211"/>
      <c r="J154" s="206"/>
      <c r="K154" s="206"/>
      <c r="L154" s="212"/>
      <c r="M154" s="213"/>
      <c r="N154" s="214"/>
      <c r="O154" s="214"/>
      <c r="P154" s="214"/>
      <c r="Q154" s="214"/>
      <c r="R154" s="214"/>
      <c r="S154" s="214"/>
      <c r="T154" s="215"/>
      <c r="AT154" s="216" t="s">
        <v>155</v>
      </c>
      <c r="AU154" s="216" t="s">
        <v>88</v>
      </c>
      <c r="AV154" s="13" t="s">
        <v>88</v>
      </c>
      <c r="AW154" s="13" t="s">
        <v>34</v>
      </c>
      <c r="AX154" s="13" t="s">
        <v>79</v>
      </c>
      <c r="AY154" s="216" t="s">
        <v>146</v>
      </c>
    </row>
    <row r="155" spans="1:65" s="15" customFormat="1" ht="11.25">
      <c r="B155" s="227"/>
      <c r="C155" s="228"/>
      <c r="D155" s="207" t="s">
        <v>155</v>
      </c>
      <c r="E155" s="229" t="s">
        <v>1</v>
      </c>
      <c r="F155" s="230" t="s">
        <v>170</v>
      </c>
      <c r="G155" s="228"/>
      <c r="H155" s="231">
        <v>70.2</v>
      </c>
      <c r="I155" s="232"/>
      <c r="J155" s="228"/>
      <c r="K155" s="228"/>
      <c r="L155" s="233"/>
      <c r="M155" s="234"/>
      <c r="N155" s="235"/>
      <c r="O155" s="235"/>
      <c r="P155" s="235"/>
      <c r="Q155" s="235"/>
      <c r="R155" s="235"/>
      <c r="S155" s="235"/>
      <c r="T155" s="236"/>
      <c r="AT155" s="237" t="s">
        <v>155</v>
      </c>
      <c r="AU155" s="237" t="s">
        <v>88</v>
      </c>
      <c r="AV155" s="15" t="s">
        <v>153</v>
      </c>
      <c r="AW155" s="15" t="s">
        <v>34</v>
      </c>
      <c r="AX155" s="15" t="s">
        <v>86</v>
      </c>
      <c r="AY155" s="237" t="s">
        <v>146</v>
      </c>
    </row>
    <row r="156" spans="1:65" s="2" customFormat="1" ht="24.2" customHeight="1">
      <c r="A156" s="35"/>
      <c r="B156" s="36"/>
      <c r="C156" s="192" t="s">
        <v>190</v>
      </c>
      <c r="D156" s="192" t="s">
        <v>148</v>
      </c>
      <c r="E156" s="193" t="s">
        <v>157</v>
      </c>
      <c r="F156" s="194" t="s">
        <v>158</v>
      </c>
      <c r="G156" s="195" t="s">
        <v>159</v>
      </c>
      <c r="H156" s="196">
        <v>9.1999999999999993</v>
      </c>
      <c r="I156" s="197"/>
      <c r="J156" s="198">
        <f>ROUND(I156*H156,2)</f>
        <v>0</v>
      </c>
      <c r="K156" s="194" t="s">
        <v>152</v>
      </c>
      <c r="L156" s="40"/>
      <c r="M156" s="199" t="s">
        <v>1</v>
      </c>
      <c r="N156" s="200" t="s">
        <v>44</v>
      </c>
      <c r="O156" s="72"/>
      <c r="P156" s="201">
        <f>O156*H156</f>
        <v>0</v>
      </c>
      <c r="Q156" s="201">
        <v>0</v>
      </c>
      <c r="R156" s="201">
        <f>Q156*H156</f>
        <v>0</v>
      </c>
      <c r="S156" s="201">
        <v>0</v>
      </c>
      <c r="T156" s="202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03" t="s">
        <v>153</v>
      </c>
      <c r="AT156" s="203" t="s">
        <v>148</v>
      </c>
      <c r="AU156" s="203" t="s">
        <v>88</v>
      </c>
      <c r="AY156" s="18" t="s">
        <v>146</v>
      </c>
      <c r="BE156" s="204">
        <f>IF(N156="základní",J156,0)</f>
        <v>0</v>
      </c>
      <c r="BF156" s="204">
        <f>IF(N156="snížená",J156,0)</f>
        <v>0</v>
      </c>
      <c r="BG156" s="204">
        <f>IF(N156="zákl. přenesená",J156,0)</f>
        <v>0</v>
      </c>
      <c r="BH156" s="204">
        <f>IF(N156="sníž. přenesená",J156,0)</f>
        <v>0</v>
      </c>
      <c r="BI156" s="204">
        <f>IF(N156="nulová",J156,0)</f>
        <v>0</v>
      </c>
      <c r="BJ156" s="18" t="s">
        <v>86</v>
      </c>
      <c r="BK156" s="204">
        <f>ROUND(I156*H156,2)</f>
        <v>0</v>
      </c>
      <c r="BL156" s="18" t="s">
        <v>153</v>
      </c>
      <c r="BM156" s="203" t="s">
        <v>349</v>
      </c>
    </row>
    <row r="157" spans="1:65" s="2" customFormat="1" ht="49.15" customHeight="1">
      <c r="A157" s="35"/>
      <c r="B157" s="36"/>
      <c r="C157" s="192" t="s">
        <v>195</v>
      </c>
      <c r="D157" s="192" t="s">
        <v>148</v>
      </c>
      <c r="E157" s="193" t="s">
        <v>350</v>
      </c>
      <c r="F157" s="194" t="s">
        <v>351</v>
      </c>
      <c r="G157" s="195" t="s">
        <v>159</v>
      </c>
      <c r="H157" s="196">
        <v>7.5</v>
      </c>
      <c r="I157" s="197"/>
      <c r="J157" s="198">
        <f>ROUND(I157*H157,2)</f>
        <v>0</v>
      </c>
      <c r="K157" s="194" t="s">
        <v>152</v>
      </c>
      <c r="L157" s="40"/>
      <c r="M157" s="199" t="s">
        <v>1</v>
      </c>
      <c r="N157" s="200" t="s">
        <v>44</v>
      </c>
      <c r="O157" s="72"/>
      <c r="P157" s="201">
        <f>O157*H157</f>
        <v>0</v>
      </c>
      <c r="Q157" s="201">
        <v>0</v>
      </c>
      <c r="R157" s="201">
        <f>Q157*H157</f>
        <v>0</v>
      </c>
      <c r="S157" s="201">
        <v>0</v>
      </c>
      <c r="T157" s="202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03" t="s">
        <v>153</v>
      </c>
      <c r="AT157" s="203" t="s">
        <v>148</v>
      </c>
      <c r="AU157" s="203" t="s">
        <v>88</v>
      </c>
      <c r="AY157" s="18" t="s">
        <v>146</v>
      </c>
      <c r="BE157" s="204">
        <f>IF(N157="základní",J157,0)</f>
        <v>0</v>
      </c>
      <c r="BF157" s="204">
        <f>IF(N157="snížená",J157,0)</f>
        <v>0</v>
      </c>
      <c r="BG157" s="204">
        <f>IF(N157="zákl. přenesená",J157,0)</f>
        <v>0</v>
      </c>
      <c r="BH157" s="204">
        <f>IF(N157="sníž. přenesená",J157,0)</f>
        <v>0</v>
      </c>
      <c r="BI157" s="204">
        <f>IF(N157="nulová",J157,0)</f>
        <v>0</v>
      </c>
      <c r="BJ157" s="18" t="s">
        <v>86</v>
      </c>
      <c r="BK157" s="204">
        <f>ROUND(I157*H157,2)</f>
        <v>0</v>
      </c>
      <c r="BL157" s="18" t="s">
        <v>153</v>
      </c>
      <c r="BM157" s="203" t="s">
        <v>352</v>
      </c>
    </row>
    <row r="158" spans="1:65" s="13" customFormat="1" ht="11.25">
      <c r="B158" s="205"/>
      <c r="C158" s="206"/>
      <c r="D158" s="207" t="s">
        <v>155</v>
      </c>
      <c r="E158" s="208" t="s">
        <v>1</v>
      </c>
      <c r="F158" s="209" t="s">
        <v>353</v>
      </c>
      <c r="G158" s="206"/>
      <c r="H158" s="210">
        <v>7.5</v>
      </c>
      <c r="I158" s="211"/>
      <c r="J158" s="206"/>
      <c r="K158" s="206"/>
      <c r="L158" s="212"/>
      <c r="M158" s="213"/>
      <c r="N158" s="214"/>
      <c r="O158" s="214"/>
      <c r="P158" s="214"/>
      <c r="Q158" s="214"/>
      <c r="R158" s="214"/>
      <c r="S158" s="214"/>
      <c r="T158" s="215"/>
      <c r="AT158" s="216" t="s">
        <v>155</v>
      </c>
      <c r="AU158" s="216" t="s">
        <v>88</v>
      </c>
      <c r="AV158" s="13" t="s">
        <v>88</v>
      </c>
      <c r="AW158" s="13" t="s">
        <v>34</v>
      </c>
      <c r="AX158" s="13" t="s">
        <v>86</v>
      </c>
      <c r="AY158" s="216" t="s">
        <v>146</v>
      </c>
    </row>
    <row r="159" spans="1:65" s="2" customFormat="1" ht="62.65" customHeight="1">
      <c r="A159" s="35"/>
      <c r="B159" s="36"/>
      <c r="C159" s="192" t="s">
        <v>203</v>
      </c>
      <c r="D159" s="192" t="s">
        <v>148</v>
      </c>
      <c r="E159" s="193" t="s">
        <v>163</v>
      </c>
      <c r="F159" s="194" t="s">
        <v>164</v>
      </c>
      <c r="G159" s="195" t="s">
        <v>159</v>
      </c>
      <c r="H159" s="196">
        <v>3.75</v>
      </c>
      <c r="I159" s="197"/>
      <c r="J159" s="198">
        <f>ROUND(I159*H159,2)</f>
        <v>0</v>
      </c>
      <c r="K159" s="194" t="s">
        <v>152</v>
      </c>
      <c r="L159" s="40"/>
      <c r="M159" s="199" t="s">
        <v>1</v>
      </c>
      <c r="N159" s="200" t="s">
        <v>44</v>
      </c>
      <c r="O159" s="72"/>
      <c r="P159" s="201">
        <f>O159*H159</f>
        <v>0</v>
      </c>
      <c r="Q159" s="201">
        <v>0</v>
      </c>
      <c r="R159" s="201">
        <f>Q159*H159</f>
        <v>0</v>
      </c>
      <c r="S159" s="201">
        <v>0</v>
      </c>
      <c r="T159" s="202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03" t="s">
        <v>153</v>
      </c>
      <c r="AT159" s="203" t="s">
        <v>148</v>
      </c>
      <c r="AU159" s="203" t="s">
        <v>88</v>
      </c>
      <c r="AY159" s="18" t="s">
        <v>146</v>
      </c>
      <c r="BE159" s="204">
        <f>IF(N159="základní",J159,0)</f>
        <v>0</v>
      </c>
      <c r="BF159" s="204">
        <f>IF(N159="snížená",J159,0)</f>
        <v>0</v>
      </c>
      <c r="BG159" s="204">
        <f>IF(N159="zákl. přenesená",J159,0)</f>
        <v>0</v>
      </c>
      <c r="BH159" s="204">
        <f>IF(N159="sníž. přenesená",J159,0)</f>
        <v>0</v>
      </c>
      <c r="BI159" s="204">
        <f>IF(N159="nulová",J159,0)</f>
        <v>0</v>
      </c>
      <c r="BJ159" s="18" t="s">
        <v>86</v>
      </c>
      <c r="BK159" s="204">
        <f>ROUND(I159*H159,2)</f>
        <v>0</v>
      </c>
      <c r="BL159" s="18" t="s">
        <v>153</v>
      </c>
      <c r="BM159" s="203" t="s">
        <v>354</v>
      </c>
    </row>
    <row r="160" spans="1:65" s="14" customFormat="1" ht="11.25">
      <c r="B160" s="217"/>
      <c r="C160" s="218"/>
      <c r="D160" s="207" t="s">
        <v>155</v>
      </c>
      <c r="E160" s="219" t="s">
        <v>1</v>
      </c>
      <c r="F160" s="220" t="s">
        <v>166</v>
      </c>
      <c r="G160" s="218"/>
      <c r="H160" s="219" t="s">
        <v>1</v>
      </c>
      <c r="I160" s="221"/>
      <c r="J160" s="218"/>
      <c r="K160" s="218"/>
      <c r="L160" s="222"/>
      <c r="M160" s="223"/>
      <c r="N160" s="224"/>
      <c r="O160" s="224"/>
      <c r="P160" s="224"/>
      <c r="Q160" s="224"/>
      <c r="R160" s="224"/>
      <c r="S160" s="224"/>
      <c r="T160" s="225"/>
      <c r="AT160" s="226" t="s">
        <v>155</v>
      </c>
      <c r="AU160" s="226" t="s">
        <v>88</v>
      </c>
      <c r="AV160" s="14" t="s">
        <v>86</v>
      </c>
      <c r="AW160" s="14" t="s">
        <v>34</v>
      </c>
      <c r="AX160" s="14" t="s">
        <v>79</v>
      </c>
      <c r="AY160" s="226" t="s">
        <v>146</v>
      </c>
    </row>
    <row r="161" spans="1:65" s="13" customFormat="1" ht="11.25">
      <c r="B161" s="205"/>
      <c r="C161" s="206"/>
      <c r="D161" s="207" t="s">
        <v>155</v>
      </c>
      <c r="E161" s="208" t="s">
        <v>1</v>
      </c>
      <c r="F161" s="209" t="s">
        <v>355</v>
      </c>
      <c r="G161" s="206"/>
      <c r="H161" s="210">
        <v>7.5</v>
      </c>
      <c r="I161" s="211"/>
      <c r="J161" s="206"/>
      <c r="K161" s="206"/>
      <c r="L161" s="212"/>
      <c r="M161" s="213"/>
      <c r="N161" s="214"/>
      <c r="O161" s="214"/>
      <c r="P161" s="214"/>
      <c r="Q161" s="214"/>
      <c r="R161" s="214"/>
      <c r="S161" s="214"/>
      <c r="T161" s="215"/>
      <c r="AT161" s="216" t="s">
        <v>155</v>
      </c>
      <c r="AU161" s="216" t="s">
        <v>88</v>
      </c>
      <c r="AV161" s="13" t="s">
        <v>88</v>
      </c>
      <c r="AW161" s="13" t="s">
        <v>34</v>
      </c>
      <c r="AX161" s="13" t="s">
        <v>79</v>
      </c>
      <c r="AY161" s="216" t="s">
        <v>146</v>
      </c>
    </row>
    <row r="162" spans="1:65" s="13" customFormat="1" ht="11.25">
      <c r="B162" s="205"/>
      <c r="C162" s="206"/>
      <c r="D162" s="207" t="s">
        <v>155</v>
      </c>
      <c r="E162" s="208" t="s">
        <v>1</v>
      </c>
      <c r="F162" s="209" t="s">
        <v>356</v>
      </c>
      <c r="G162" s="206"/>
      <c r="H162" s="210">
        <v>-3.75</v>
      </c>
      <c r="I162" s="211"/>
      <c r="J162" s="206"/>
      <c r="K162" s="206"/>
      <c r="L162" s="212"/>
      <c r="M162" s="213"/>
      <c r="N162" s="214"/>
      <c r="O162" s="214"/>
      <c r="P162" s="214"/>
      <c r="Q162" s="214"/>
      <c r="R162" s="214"/>
      <c r="S162" s="214"/>
      <c r="T162" s="215"/>
      <c r="AT162" s="216" t="s">
        <v>155</v>
      </c>
      <c r="AU162" s="216" t="s">
        <v>88</v>
      </c>
      <c r="AV162" s="13" t="s">
        <v>88</v>
      </c>
      <c r="AW162" s="13" t="s">
        <v>34</v>
      </c>
      <c r="AX162" s="13" t="s">
        <v>79</v>
      </c>
      <c r="AY162" s="216" t="s">
        <v>146</v>
      </c>
    </row>
    <row r="163" spans="1:65" s="15" customFormat="1" ht="11.25">
      <c r="B163" s="227"/>
      <c r="C163" s="228"/>
      <c r="D163" s="207" t="s">
        <v>155</v>
      </c>
      <c r="E163" s="229" t="s">
        <v>1</v>
      </c>
      <c r="F163" s="230" t="s">
        <v>170</v>
      </c>
      <c r="G163" s="228"/>
      <c r="H163" s="231">
        <v>3.75</v>
      </c>
      <c r="I163" s="232"/>
      <c r="J163" s="228"/>
      <c r="K163" s="228"/>
      <c r="L163" s="233"/>
      <c r="M163" s="234"/>
      <c r="N163" s="235"/>
      <c r="O163" s="235"/>
      <c r="P163" s="235"/>
      <c r="Q163" s="235"/>
      <c r="R163" s="235"/>
      <c r="S163" s="235"/>
      <c r="T163" s="236"/>
      <c r="AT163" s="237" t="s">
        <v>155</v>
      </c>
      <c r="AU163" s="237" t="s">
        <v>88</v>
      </c>
      <c r="AV163" s="15" t="s">
        <v>153</v>
      </c>
      <c r="AW163" s="15" t="s">
        <v>34</v>
      </c>
      <c r="AX163" s="15" t="s">
        <v>86</v>
      </c>
      <c r="AY163" s="237" t="s">
        <v>146</v>
      </c>
    </row>
    <row r="164" spans="1:65" s="2" customFormat="1" ht="66.75" customHeight="1">
      <c r="A164" s="35"/>
      <c r="B164" s="36"/>
      <c r="C164" s="192" t="s">
        <v>207</v>
      </c>
      <c r="D164" s="192" t="s">
        <v>148</v>
      </c>
      <c r="E164" s="193" t="s">
        <v>171</v>
      </c>
      <c r="F164" s="194" t="s">
        <v>172</v>
      </c>
      <c r="G164" s="195" t="s">
        <v>159</v>
      </c>
      <c r="H164" s="196">
        <v>18.75</v>
      </c>
      <c r="I164" s="197"/>
      <c r="J164" s="198">
        <f>ROUND(I164*H164,2)</f>
        <v>0</v>
      </c>
      <c r="K164" s="194" t="s">
        <v>152</v>
      </c>
      <c r="L164" s="40"/>
      <c r="M164" s="199" t="s">
        <v>1</v>
      </c>
      <c r="N164" s="200" t="s">
        <v>44</v>
      </c>
      <c r="O164" s="72"/>
      <c r="P164" s="201">
        <f>O164*H164</f>
        <v>0</v>
      </c>
      <c r="Q164" s="201">
        <v>0</v>
      </c>
      <c r="R164" s="201">
        <f>Q164*H164</f>
        <v>0</v>
      </c>
      <c r="S164" s="201">
        <v>0</v>
      </c>
      <c r="T164" s="202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03" t="s">
        <v>153</v>
      </c>
      <c r="AT164" s="203" t="s">
        <v>148</v>
      </c>
      <c r="AU164" s="203" t="s">
        <v>88</v>
      </c>
      <c r="AY164" s="18" t="s">
        <v>146</v>
      </c>
      <c r="BE164" s="204">
        <f>IF(N164="základní",J164,0)</f>
        <v>0</v>
      </c>
      <c r="BF164" s="204">
        <f>IF(N164="snížená",J164,0)</f>
        <v>0</v>
      </c>
      <c r="BG164" s="204">
        <f>IF(N164="zákl. přenesená",J164,0)</f>
        <v>0</v>
      </c>
      <c r="BH164" s="204">
        <f>IF(N164="sníž. přenesená",J164,0)</f>
        <v>0</v>
      </c>
      <c r="BI164" s="204">
        <f>IF(N164="nulová",J164,0)</f>
        <v>0</v>
      </c>
      <c r="BJ164" s="18" t="s">
        <v>86</v>
      </c>
      <c r="BK164" s="204">
        <f>ROUND(I164*H164,2)</f>
        <v>0</v>
      </c>
      <c r="BL164" s="18" t="s">
        <v>153</v>
      </c>
      <c r="BM164" s="203" t="s">
        <v>357</v>
      </c>
    </row>
    <row r="165" spans="1:65" s="14" customFormat="1" ht="11.25">
      <c r="B165" s="217"/>
      <c r="C165" s="218"/>
      <c r="D165" s="207" t="s">
        <v>155</v>
      </c>
      <c r="E165" s="219" t="s">
        <v>1</v>
      </c>
      <c r="F165" s="220" t="s">
        <v>358</v>
      </c>
      <c r="G165" s="218"/>
      <c r="H165" s="219" t="s">
        <v>1</v>
      </c>
      <c r="I165" s="221"/>
      <c r="J165" s="218"/>
      <c r="K165" s="218"/>
      <c r="L165" s="222"/>
      <c r="M165" s="223"/>
      <c r="N165" s="224"/>
      <c r="O165" s="224"/>
      <c r="P165" s="224"/>
      <c r="Q165" s="224"/>
      <c r="R165" s="224"/>
      <c r="S165" s="224"/>
      <c r="T165" s="225"/>
      <c r="AT165" s="226" t="s">
        <v>155</v>
      </c>
      <c r="AU165" s="226" t="s">
        <v>88</v>
      </c>
      <c r="AV165" s="14" t="s">
        <v>86</v>
      </c>
      <c r="AW165" s="14" t="s">
        <v>34</v>
      </c>
      <c r="AX165" s="14" t="s">
        <v>79</v>
      </c>
      <c r="AY165" s="226" t="s">
        <v>146</v>
      </c>
    </row>
    <row r="166" spans="1:65" s="13" customFormat="1" ht="11.25">
      <c r="B166" s="205"/>
      <c r="C166" s="206"/>
      <c r="D166" s="207" t="s">
        <v>155</v>
      </c>
      <c r="E166" s="208" t="s">
        <v>1</v>
      </c>
      <c r="F166" s="209" t="s">
        <v>359</v>
      </c>
      <c r="G166" s="206"/>
      <c r="H166" s="210">
        <v>18.75</v>
      </c>
      <c r="I166" s="211"/>
      <c r="J166" s="206"/>
      <c r="K166" s="206"/>
      <c r="L166" s="212"/>
      <c r="M166" s="213"/>
      <c r="N166" s="214"/>
      <c r="O166" s="214"/>
      <c r="P166" s="214"/>
      <c r="Q166" s="214"/>
      <c r="R166" s="214"/>
      <c r="S166" s="214"/>
      <c r="T166" s="215"/>
      <c r="AT166" s="216" t="s">
        <v>155</v>
      </c>
      <c r="AU166" s="216" t="s">
        <v>88</v>
      </c>
      <c r="AV166" s="13" t="s">
        <v>88</v>
      </c>
      <c r="AW166" s="13" t="s">
        <v>34</v>
      </c>
      <c r="AX166" s="13" t="s">
        <v>86</v>
      </c>
      <c r="AY166" s="216" t="s">
        <v>146</v>
      </c>
    </row>
    <row r="167" spans="1:65" s="2" customFormat="1" ht="44.25" customHeight="1">
      <c r="A167" s="35"/>
      <c r="B167" s="36"/>
      <c r="C167" s="192" t="s">
        <v>212</v>
      </c>
      <c r="D167" s="192" t="s">
        <v>148</v>
      </c>
      <c r="E167" s="193" t="s">
        <v>177</v>
      </c>
      <c r="F167" s="194" t="s">
        <v>178</v>
      </c>
      <c r="G167" s="195" t="s">
        <v>159</v>
      </c>
      <c r="H167" s="196">
        <v>9.1999999999999993</v>
      </c>
      <c r="I167" s="197"/>
      <c r="J167" s="198">
        <f>ROUND(I167*H167,2)</f>
        <v>0</v>
      </c>
      <c r="K167" s="194" t="s">
        <v>152</v>
      </c>
      <c r="L167" s="40"/>
      <c r="M167" s="199" t="s">
        <v>1</v>
      </c>
      <c r="N167" s="200" t="s">
        <v>44</v>
      </c>
      <c r="O167" s="72"/>
      <c r="P167" s="201">
        <f>O167*H167</f>
        <v>0</v>
      </c>
      <c r="Q167" s="201">
        <v>0</v>
      </c>
      <c r="R167" s="201">
        <f>Q167*H167</f>
        <v>0</v>
      </c>
      <c r="S167" s="201">
        <v>0</v>
      </c>
      <c r="T167" s="202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203" t="s">
        <v>153</v>
      </c>
      <c r="AT167" s="203" t="s">
        <v>148</v>
      </c>
      <c r="AU167" s="203" t="s">
        <v>88</v>
      </c>
      <c r="AY167" s="18" t="s">
        <v>146</v>
      </c>
      <c r="BE167" s="204">
        <f>IF(N167="základní",J167,0)</f>
        <v>0</v>
      </c>
      <c r="BF167" s="204">
        <f>IF(N167="snížená",J167,0)</f>
        <v>0</v>
      </c>
      <c r="BG167" s="204">
        <f>IF(N167="zákl. přenesená",J167,0)</f>
        <v>0</v>
      </c>
      <c r="BH167" s="204">
        <f>IF(N167="sníž. přenesená",J167,0)</f>
        <v>0</v>
      </c>
      <c r="BI167" s="204">
        <f>IF(N167="nulová",J167,0)</f>
        <v>0</v>
      </c>
      <c r="BJ167" s="18" t="s">
        <v>86</v>
      </c>
      <c r="BK167" s="204">
        <f>ROUND(I167*H167,2)</f>
        <v>0</v>
      </c>
      <c r="BL167" s="18" t="s">
        <v>153</v>
      </c>
      <c r="BM167" s="203" t="s">
        <v>360</v>
      </c>
    </row>
    <row r="168" spans="1:65" s="2" customFormat="1" ht="44.25" customHeight="1">
      <c r="A168" s="35"/>
      <c r="B168" s="36"/>
      <c r="C168" s="192" t="s">
        <v>217</v>
      </c>
      <c r="D168" s="192" t="s">
        <v>148</v>
      </c>
      <c r="E168" s="193" t="s">
        <v>181</v>
      </c>
      <c r="F168" s="194" t="s">
        <v>182</v>
      </c>
      <c r="G168" s="195" t="s">
        <v>183</v>
      </c>
      <c r="H168" s="196">
        <v>6.75</v>
      </c>
      <c r="I168" s="197"/>
      <c r="J168" s="198">
        <f>ROUND(I168*H168,2)</f>
        <v>0</v>
      </c>
      <c r="K168" s="194" t="s">
        <v>152</v>
      </c>
      <c r="L168" s="40"/>
      <c r="M168" s="199" t="s">
        <v>1</v>
      </c>
      <c r="N168" s="200" t="s">
        <v>44</v>
      </c>
      <c r="O168" s="72"/>
      <c r="P168" s="201">
        <f>O168*H168</f>
        <v>0</v>
      </c>
      <c r="Q168" s="201">
        <v>0</v>
      </c>
      <c r="R168" s="201">
        <f>Q168*H168</f>
        <v>0</v>
      </c>
      <c r="S168" s="201">
        <v>0</v>
      </c>
      <c r="T168" s="202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03" t="s">
        <v>153</v>
      </c>
      <c r="AT168" s="203" t="s">
        <v>148</v>
      </c>
      <c r="AU168" s="203" t="s">
        <v>88</v>
      </c>
      <c r="AY168" s="18" t="s">
        <v>146</v>
      </c>
      <c r="BE168" s="204">
        <f>IF(N168="základní",J168,0)</f>
        <v>0</v>
      </c>
      <c r="BF168" s="204">
        <f>IF(N168="snížená",J168,0)</f>
        <v>0</v>
      </c>
      <c r="BG168" s="204">
        <f>IF(N168="zákl. přenesená",J168,0)</f>
        <v>0</v>
      </c>
      <c r="BH168" s="204">
        <f>IF(N168="sníž. přenesená",J168,0)</f>
        <v>0</v>
      </c>
      <c r="BI168" s="204">
        <f>IF(N168="nulová",J168,0)</f>
        <v>0</v>
      </c>
      <c r="BJ168" s="18" t="s">
        <v>86</v>
      </c>
      <c r="BK168" s="204">
        <f>ROUND(I168*H168,2)</f>
        <v>0</v>
      </c>
      <c r="BL168" s="18" t="s">
        <v>153</v>
      </c>
      <c r="BM168" s="203" t="s">
        <v>361</v>
      </c>
    </row>
    <row r="169" spans="1:65" s="13" customFormat="1" ht="11.25">
      <c r="B169" s="205"/>
      <c r="C169" s="206"/>
      <c r="D169" s="207" t="s">
        <v>155</v>
      </c>
      <c r="E169" s="208" t="s">
        <v>1</v>
      </c>
      <c r="F169" s="209" t="s">
        <v>362</v>
      </c>
      <c r="G169" s="206"/>
      <c r="H169" s="210">
        <v>6.75</v>
      </c>
      <c r="I169" s="211"/>
      <c r="J169" s="206"/>
      <c r="K169" s="206"/>
      <c r="L169" s="212"/>
      <c r="M169" s="213"/>
      <c r="N169" s="214"/>
      <c r="O169" s="214"/>
      <c r="P169" s="214"/>
      <c r="Q169" s="214"/>
      <c r="R169" s="214"/>
      <c r="S169" s="214"/>
      <c r="T169" s="215"/>
      <c r="AT169" s="216" t="s">
        <v>155</v>
      </c>
      <c r="AU169" s="216" t="s">
        <v>88</v>
      </c>
      <c r="AV169" s="13" t="s">
        <v>88</v>
      </c>
      <c r="AW169" s="13" t="s">
        <v>34</v>
      </c>
      <c r="AX169" s="13" t="s">
        <v>86</v>
      </c>
      <c r="AY169" s="216" t="s">
        <v>146</v>
      </c>
    </row>
    <row r="170" spans="1:65" s="2" customFormat="1" ht="44.25" customHeight="1">
      <c r="A170" s="35"/>
      <c r="B170" s="36"/>
      <c r="C170" s="192" t="s">
        <v>222</v>
      </c>
      <c r="D170" s="192" t="s">
        <v>148</v>
      </c>
      <c r="E170" s="193" t="s">
        <v>187</v>
      </c>
      <c r="F170" s="194" t="s">
        <v>188</v>
      </c>
      <c r="G170" s="195" t="s">
        <v>159</v>
      </c>
      <c r="H170" s="196">
        <v>3.75</v>
      </c>
      <c r="I170" s="197"/>
      <c r="J170" s="198">
        <f>ROUND(I170*H170,2)</f>
        <v>0</v>
      </c>
      <c r="K170" s="194" t="s">
        <v>152</v>
      </c>
      <c r="L170" s="40"/>
      <c r="M170" s="199" t="s">
        <v>1</v>
      </c>
      <c r="N170" s="200" t="s">
        <v>44</v>
      </c>
      <c r="O170" s="72"/>
      <c r="P170" s="201">
        <f>O170*H170</f>
        <v>0</v>
      </c>
      <c r="Q170" s="201">
        <v>0</v>
      </c>
      <c r="R170" s="201">
        <f>Q170*H170</f>
        <v>0</v>
      </c>
      <c r="S170" s="201">
        <v>0</v>
      </c>
      <c r="T170" s="202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203" t="s">
        <v>153</v>
      </c>
      <c r="AT170" s="203" t="s">
        <v>148</v>
      </c>
      <c r="AU170" s="203" t="s">
        <v>88</v>
      </c>
      <c r="AY170" s="18" t="s">
        <v>146</v>
      </c>
      <c r="BE170" s="204">
        <f>IF(N170="základní",J170,0)</f>
        <v>0</v>
      </c>
      <c r="BF170" s="204">
        <f>IF(N170="snížená",J170,0)</f>
        <v>0</v>
      </c>
      <c r="BG170" s="204">
        <f>IF(N170="zákl. přenesená",J170,0)</f>
        <v>0</v>
      </c>
      <c r="BH170" s="204">
        <f>IF(N170="sníž. přenesená",J170,0)</f>
        <v>0</v>
      </c>
      <c r="BI170" s="204">
        <f>IF(N170="nulová",J170,0)</f>
        <v>0</v>
      </c>
      <c r="BJ170" s="18" t="s">
        <v>86</v>
      </c>
      <c r="BK170" s="204">
        <f>ROUND(I170*H170,2)</f>
        <v>0</v>
      </c>
      <c r="BL170" s="18" t="s">
        <v>153</v>
      </c>
      <c r="BM170" s="203" t="s">
        <v>363</v>
      </c>
    </row>
    <row r="171" spans="1:65" s="14" customFormat="1" ht="11.25">
      <c r="B171" s="217"/>
      <c r="C171" s="218"/>
      <c r="D171" s="207" t="s">
        <v>155</v>
      </c>
      <c r="E171" s="219" t="s">
        <v>1</v>
      </c>
      <c r="F171" s="220" t="s">
        <v>364</v>
      </c>
      <c r="G171" s="218"/>
      <c r="H171" s="219" t="s">
        <v>1</v>
      </c>
      <c r="I171" s="221"/>
      <c r="J171" s="218"/>
      <c r="K171" s="218"/>
      <c r="L171" s="222"/>
      <c r="M171" s="223"/>
      <c r="N171" s="224"/>
      <c r="O171" s="224"/>
      <c r="P171" s="224"/>
      <c r="Q171" s="224"/>
      <c r="R171" s="224"/>
      <c r="S171" s="224"/>
      <c r="T171" s="225"/>
      <c r="AT171" s="226" t="s">
        <v>155</v>
      </c>
      <c r="AU171" s="226" t="s">
        <v>88</v>
      </c>
      <c r="AV171" s="14" t="s">
        <v>86</v>
      </c>
      <c r="AW171" s="14" t="s">
        <v>34</v>
      </c>
      <c r="AX171" s="14" t="s">
        <v>79</v>
      </c>
      <c r="AY171" s="226" t="s">
        <v>146</v>
      </c>
    </row>
    <row r="172" spans="1:65" s="13" customFormat="1" ht="11.25">
      <c r="B172" s="205"/>
      <c r="C172" s="206"/>
      <c r="D172" s="207" t="s">
        <v>155</v>
      </c>
      <c r="E172" s="208" t="s">
        <v>1</v>
      </c>
      <c r="F172" s="209" t="s">
        <v>365</v>
      </c>
      <c r="G172" s="206"/>
      <c r="H172" s="210">
        <v>7.5</v>
      </c>
      <c r="I172" s="211"/>
      <c r="J172" s="206"/>
      <c r="K172" s="206"/>
      <c r="L172" s="212"/>
      <c r="M172" s="213"/>
      <c r="N172" s="214"/>
      <c r="O172" s="214"/>
      <c r="P172" s="214"/>
      <c r="Q172" s="214"/>
      <c r="R172" s="214"/>
      <c r="S172" s="214"/>
      <c r="T172" s="215"/>
      <c r="AT172" s="216" t="s">
        <v>155</v>
      </c>
      <c r="AU172" s="216" t="s">
        <v>88</v>
      </c>
      <c r="AV172" s="13" t="s">
        <v>88</v>
      </c>
      <c r="AW172" s="13" t="s">
        <v>34</v>
      </c>
      <c r="AX172" s="13" t="s">
        <v>79</v>
      </c>
      <c r="AY172" s="216" t="s">
        <v>146</v>
      </c>
    </row>
    <row r="173" spans="1:65" s="13" customFormat="1" ht="11.25">
      <c r="B173" s="205"/>
      <c r="C173" s="206"/>
      <c r="D173" s="207" t="s">
        <v>155</v>
      </c>
      <c r="E173" s="208" t="s">
        <v>1</v>
      </c>
      <c r="F173" s="209" t="s">
        <v>366</v>
      </c>
      <c r="G173" s="206"/>
      <c r="H173" s="210">
        <v>-3.75</v>
      </c>
      <c r="I173" s="211"/>
      <c r="J173" s="206"/>
      <c r="K173" s="206"/>
      <c r="L173" s="212"/>
      <c r="M173" s="213"/>
      <c r="N173" s="214"/>
      <c r="O173" s="214"/>
      <c r="P173" s="214"/>
      <c r="Q173" s="214"/>
      <c r="R173" s="214"/>
      <c r="S173" s="214"/>
      <c r="T173" s="215"/>
      <c r="AT173" s="216" t="s">
        <v>155</v>
      </c>
      <c r="AU173" s="216" t="s">
        <v>88</v>
      </c>
      <c r="AV173" s="13" t="s">
        <v>88</v>
      </c>
      <c r="AW173" s="13" t="s">
        <v>34</v>
      </c>
      <c r="AX173" s="13" t="s">
        <v>79</v>
      </c>
      <c r="AY173" s="216" t="s">
        <v>146</v>
      </c>
    </row>
    <row r="174" spans="1:65" s="15" customFormat="1" ht="11.25">
      <c r="B174" s="227"/>
      <c r="C174" s="228"/>
      <c r="D174" s="207" t="s">
        <v>155</v>
      </c>
      <c r="E174" s="229" t="s">
        <v>1</v>
      </c>
      <c r="F174" s="230" t="s">
        <v>170</v>
      </c>
      <c r="G174" s="228"/>
      <c r="H174" s="231">
        <v>3.75</v>
      </c>
      <c r="I174" s="232"/>
      <c r="J174" s="228"/>
      <c r="K174" s="228"/>
      <c r="L174" s="233"/>
      <c r="M174" s="234"/>
      <c r="N174" s="235"/>
      <c r="O174" s="235"/>
      <c r="P174" s="235"/>
      <c r="Q174" s="235"/>
      <c r="R174" s="235"/>
      <c r="S174" s="235"/>
      <c r="T174" s="236"/>
      <c r="AT174" s="237" t="s">
        <v>155</v>
      </c>
      <c r="AU174" s="237" t="s">
        <v>88</v>
      </c>
      <c r="AV174" s="15" t="s">
        <v>153</v>
      </c>
      <c r="AW174" s="15" t="s">
        <v>34</v>
      </c>
      <c r="AX174" s="15" t="s">
        <v>86</v>
      </c>
      <c r="AY174" s="237" t="s">
        <v>146</v>
      </c>
    </row>
    <row r="175" spans="1:65" s="2" customFormat="1" ht="66.75" customHeight="1">
      <c r="A175" s="35"/>
      <c r="B175" s="36"/>
      <c r="C175" s="192" t="s">
        <v>8</v>
      </c>
      <c r="D175" s="192" t="s">
        <v>148</v>
      </c>
      <c r="E175" s="193" t="s">
        <v>367</v>
      </c>
      <c r="F175" s="194" t="s">
        <v>368</v>
      </c>
      <c r="G175" s="195" t="s">
        <v>159</v>
      </c>
      <c r="H175" s="196">
        <v>3.75</v>
      </c>
      <c r="I175" s="197"/>
      <c r="J175" s="198">
        <f>ROUND(I175*H175,2)</f>
        <v>0</v>
      </c>
      <c r="K175" s="194" t="s">
        <v>152</v>
      </c>
      <c r="L175" s="40"/>
      <c r="M175" s="199" t="s">
        <v>1</v>
      </c>
      <c r="N175" s="200" t="s">
        <v>44</v>
      </c>
      <c r="O175" s="72"/>
      <c r="P175" s="201">
        <f>O175*H175</f>
        <v>0</v>
      </c>
      <c r="Q175" s="201">
        <v>0</v>
      </c>
      <c r="R175" s="201">
        <f>Q175*H175</f>
        <v>0</v>
      </c>
      <c r="S175" s="201">
        <v>0</v>
      </c>
      <c r="T175" s="202">
        <f>S175*H175</f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203" t="s">
        <v>153</v>
      </c>
      <c r="AT175" s="203" t="s">
        <v>148</v>
      </c>
      <c r="AU175" s="203" t="s">
        <v>88</v>
      </c>
      <c r="AY175" s="18" t="s">
        <v>146</v>
      </c>
      <c r="BE175" s="204">
        <f>IF(N175="základní",J175,0)</f>
        <v>0</v>
      </c>
      <c r="BF175" s="204">
        <f>IF(N175="snížená",J175,0)</f>
        <v>0</v>
      </c>
      <c r="BG175" s="204">
        <f>IF(N175="zákl. přenesená",J175,0)</f>
        <v>0</v>
      </c>
      <c r="BH175" s="204">
        <f>IF(N175="sníž. přenesená",J175,0)</f>
        <v>0</v>
      </c>
      <c r="BI175" s="204">
        <f>IF(N175="nulová",J175,0)</f>
        <v>0</v>
      </c>
      <c r="BJ175" s="18" t="s">
        <v>86</v>
      </c>
      <c r="BK175" s="204">
        <f>ROUND(I175*H175,2)</f>
        <v>0</v>
      </c>
      <c r="BL175" s="18" t="s">
        <v>153</v>
      </c>
      <c r="BM175" s="203" t="s">
        <v>369</v>
      </c>
    </row>
    <row r="176" spans="1:65" s="13" customFormat="1" ht="11.25">
      <c r="B176" s="205"/>
      <c r="C176" s="206"/>
      <c r="D176" s="207" t="s">
        <v>155</v>
      </c>
      <c r="E176" s="208" t="s">
        <v>1</v>
      </c>
      <c r="F176" s="209" t="s">
        <v>370</v>
      </c>
      <c r="G176" s="206"/>
      <c r="H176" s="210">
        <v>3.75</v>
      </c>
      <c r="I176" s="211"/>
      <c r="J176" s="206"/>
      <c r="K176" s="206"/>
      <c r="L176" s="212"/>
      <c r="M176" s="213"/>
      <c r="N176" s="214"/>
      <c r="O176" s="214"/>
      <c r="P176" s="214"/>
      <c r="Q176" s="214"/>
      <c r="R176" s="214"/>
      <c r="S176" s="214"/>
      <c r="T176" s="215"/>
      <c r="AT176" s="216" t="s">
        <v>155</v>
      </c>
      <c r="AU176" s="216" t="s">
        <v>88</v>
      </c>
      <c r="AV176" s="13" t="s">
        <v>88</v>
      </c>
      <c r="AW176" s="13" t="s">
        <v>34</v>
      </c>
      <c r="AX176" s="13" t="s">
        <v>86</v>
      </c>
      <c r="AY176" s="216" t="s">
        <v>146</v>
      </c>
    </row>
    <row r="177" spans="1:65" s="2" customFormat="1" ht="16.5" customHeight="1">
      <c r="A177" s="35"/>
      <c r="B177" s="36"/>
      <c r="C177" s="238" t="s">
        <v>229</v>
      </c>
      <c r="D177" s="238" t="s">
        <v>196</v>
      </c>
      <c r="E177" s="239" t="s">
        <v>371</v>
      </c>
      <c r="F177" s="240" t="s">
        <v>372</v>
      </c>
      <c r="G177" s="241" t="s">
        <v>183</v>
      </c>
      <c r="H177" s="242">
        <v>7.5</v>
      </c>
      <c r="I177" s="243"/>
      <c r="J177" s="244">
        <f>ROUND(I177*H177,2)</f>
        <v>0</v>
      </c>
      <c r="K177" s="240" t="s">
        <v>152</v>
      </c>
      <c r="L177" s="245"/>
      <c r="M177" s="246" t="s">
        <v>1</v>
      </c>
      <c r="N177" s="247" t="s">
        <v>44</v>
      </c>
      <c r="O177" s="72"/>
      <c r="P177" s="201">
        <f>O177*H177</f>
        <v>0</v>
      </c>
      <c r="Q177" s="201">
        <v>1</v>
      </c>
      <c r="R177" s="201">
        <f>Q177*H177</f>
        <v>7.5</v>
      </c>
      <c r="S177" s="201">
        <v>0</v>
      </c>
      <c r="T177" s="202">
        <f>S177*H177</f>
        <v>0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203" t="s">
        <v>190</v>
      </c>
      <c r="AT177" s="203" t="s">
        <v>196</v>
      </c>
      <c r="AU177" s="203" t="s">
        <v>88</v>
      </c>
      <c r="AY177" s="18" t="s">
        <v>146</v>
      </c>
      <c r="BE177" s="204">
        <f>IF(N177="základní",J177,0)</f>
        <v>0</v>
      </c>
      <c r="BF177" s="204">
        <f>IF(N177="snížená",J177,0)</f>
        <v>0</v>
      </c>
      <c r="BG177" s="204">
        <f>IF(N177="zákl. přenesená",J177,0)</f>
        <v>0</v>
      </c>
      <c r="BH177" s="204">
        <f>IF(N177="sníž. přenesená",J177,0)</f>
        <v>0</v>
      </c>
      <c r="BI177" s="204">
        <f>IF(N177="nulová",J177,0)</f>
        <v>0</v>
      </c>
      <c r="BJ177" s="18" t="s">
        <v>86</v>
      </c>
      <c r="BK177" s="204">
        <f>ROUND(I177*H177,2)</f>
        <v>0</v>
      </c>
      <c r="BL177" s="18" t="s">
        <v>153</v>
      </c>
      <c r="BM177" s="203" t="s">
        <v>373</v>
      </c>
    </row>
    <row r="178" spans="1:65" s="13" customFormat="1" ht="11.25">
      <c r="B178" s="205"/>
      <c r="C178" s="206"/>
      <c r="D178" s="207" t="s">
        <v>155</v>
      </c>
      <c r="E178" s="206"/>
      <c r="F178" s="209" t="s">
        <v>374</v>
      </c>
      <c r="G178" s="206"/>
      <c r="H178" s="210">
        <v>7.5</v>
      </c>
      <c r="I178" s="211"/>
      <c r="J178" s="206"/>
      <c r="K178" s="206"/>
      <c r="L178" s="212"/>
      <c r="M178" s="213"/>
      <c r="N178" s="214"/>
      <c r="O178" s="214"/>
      <c r="P178" s="214"/>
      <c r="Q178" s="214"/>
      <c r="R178" s="214"/>
      <c r="S178" s="214"/>
      <c r="T178" s="215"/>
      <c r="AT178" s="216" t="s">
        <v>155</v>
      </c>
      <c r="AU178" s="216" t="s">
        <v>88</v>
      </c>
      <c r="AV178" s="13" t="s">
        <v>88</v>
      </c>
      <c r="AW178" s="13" t="s">
        <v>4</v>
      </c>
      <c r="AX178" s="13" t="s">
        <v>86</v>
      </c>
      <c r="AY178" s="216" t="s">
        <v>146</v>
      </c>
    </row>
    <row r="179" spans="1:65" s="2" customFormat="1" ht="55.5" customHeight="1">
      <c r="A179" s="35"/>
      <c r="B179" s="36"/>
      <c r="C179" s="192" t="s">
        <v>233</v>
      </c>
      <c r="D179" s="192" t="s">
        <v>148</v>
      </c>
      <c r="E179" s="193" t="s">
        <v>375</v>
      </c>
      <c r="F179" s="194" t="s">
        <v>376</v>
      </c>
      <c r="G179" s="195" t="s">
        <v>151</v>
      </c>
      <c r="H179" s="196">
        <v>55.2</v>
      </c>
      <c r="I179" s="197"/>
      <c r="J179" s="198">
        <f>ROUND(I179*H179,2)</f>
        <v>0</v>
      </c>
      <c r="K179" s="194" t="s">
        <v>152</v>
      </c>
      <c r="L179" s="40"/>
      <c r="M179" s="199" t="s">
        <v>1</v>
      </c>
      <c r="N179" s="200" t="s">
        <v>44</v>
      </c>
      <c r="O179" s="72"/>
      <c r="P179" s="201">
        <f>O179*H179</f>
        <v>0</v>
      </c>
      <c r="Q179" s="201">
        <v>0</v>
      </c>
      <c r="R179" s="201">
        <f>Q179*H179</f>
        <v>0</v>
      </c>
      <c r="S179" s="201">
        <v>0</v>
      </c>
      <c r="T179" s="202">
        <f>S179*H179</f>
        <v>0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203" t="s">
        <v>153</v>
      </c>
      <c r="AT179" s="203" t="s">
        <v>148</v>
      </c>
      <c r="AU179" s="203" t="s">
        <v>88</v>
      </c>
      <c r="AY179" s="18" t="s">
        <v>146</v>
      </c>
      <c r="BE179" s="204">
        <f>IF(N179="základní",J179,0)</f>
        <v>0</v>
      </c>
      <c r="BF179" s="204">
        <f>IF(N179="snížená",J179,0)</f>
        <v>0</v>
      </c>
      <c r="BG179" s="204">
        <f>IF(N179="zákl. přenesená",J179,0)</f>
        <v>0</v>
      </c>
      <c r="BH179" s="204">
        <f>IF(N179="sníž. přenesená",J179,0)</f>
        <v>0</v>
      </c>
      <c r="BI179" s="204">
        <f>IF(N179="nulová",J179,0)</f>
        <v>0</v>
      </c>
      <c r="BJ179" s="18" t="s">
        <v>86</v>
      </c>
      <c r="BK179" s="204">
        <f>ROUND(I179*H179,2)</f>
        <v>0</v>
      </c>
      <c r="BL179" s="18" t="s">
        <v>153</v>
      </c>
      <c r="BM179" s="203" t="s">
        <v>377</v>
      </c>
    </row>
    <row r="180" spans="1:65" s="13" customFormat="1" ht="11.25">
      <c r="B180" s="205"/>
      <c r="C180" s="206"/>
      <c r="D180" s="207" t="s">
        <v>155</v>
      </c>
      <c r="E180" s="208" t="s">
        <v>1</v>
      </c>
      <c r="F180" s="209" t="s">
        <v>347</v>
      </c>
      <c r="G180" s="206"/>
      <c r="H180" s="210">
        <v>55.2</v>
      </c>
      <c r="I180" s="211"/>
      <c r="J180" s="206"/>
      <c r="K180" s="206"/>
      <c r="L180" s="212"/>
      <c r="M180" s="213"/>
      <c r="N180" s="214"/>
      <c r="O180" s="214"/>
      <c r="P180" s="214"/>
      <c r="Q180" s="214"/>
      <c r="R180" s="214"/>
      <c r="S180" s="214"/>
      <c r="T180" s="215"/>
      <c r="AT180" s="216" t="s">
        <v>155</v>
      </c>
      <c r="AU180" s="216" t="s">
        <v>88</v>
      </c>
      <c r="AV180" s="13" t="s">
        <v>88</v>
      </c>
      <c r="AW180" s="13" t="s">
        <v>34</v>
      </c>
      <c r="AX180" s="13" t="s">
        <v>86</v>
      </c>
      <c r="AY180" s="216" t="s">
        <v>146</v>
      </c>
    </row>
    <row r="181" spans="1:65" s="2" customFormat="1" ht="24.2" customHeight="1">
      <c r="A181" s="35"/>
      <c r="B181" s="36"/>
      <c r="C181" s="192" t="s">
        <v>237</v>
      </c>
      <c r="D181" s="192" t="s">
        <v>148</v>
      </c>
      <c r="E181" s="193" t="s">
        <v>378</v>
      </c>
      <c r="F181" s="194" t="s">
        <v>379</v>
      </c>
      <c r="G181" s="195" t="s">
        <v>151</v>
      </c>
      <c r="H181" s="196">
        <v>600.54</v>
      </c>
      <c r="I181" s="197"/>
      <c r="J181" s="198">
        <f>ROUND(I181*H181,2)</f>
        <v>0</v>
      </c>
      <c r="K181" s="194" t="s">
        <v>152</v>
      </c>
      <c r="L181" s="40"/>
      <c r="M181" s="199" t="s">
        <v>1</v>
      </c>
      <c r="N181" s="200" t="s">
        <v>44</v>
      </c>
      <c r="O181" s="72"/>
      <c r="P181" s="201">
        <f>O181*H181</f>
        <v>0</v>
      </c>
      <c r="Q181" s="201">
        <v>0</v>
      </c>
      <c r="R181" s="201">
        <f>Q181*H181</f>
        <v>0</v>
      </c>
      <c r="S181" s="201">
        <v>0</v>
      </c>
      <c r="T181" s="202">
        <f>S181*H181</f>
        <v>0</v>
      </c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203" t="s">
        <v>153</v>
      </c>
      <c r="AT181" s="203" t="s">
        <v>148</v>
      </c>
      <c r="AU181" s="203" t="s">
        <v>88</v>
      </c>
      <c r="AY181" s="18" t="s">
        <v>146</v>
      </c>
      <c r="BE181" s="204">
        <f>IF(N181="základní",J181,0)</f>
        <v>0</v>
      </c>
      <c r="BF181" s="204">
        <f>IF(N181="snížená",J181,0)</f>
        <v>0</v>
      </c>
      <c r="BG181" s="204">
        <f>IF(N181="zákl. přenesená",J181,0)</f>
        <v>0</v>
      </c>
      <c r="BH181" s="204">
        <f>IF(N181="sníž. přenesená",J181,0)</f>
        <v>0</v>
      </c>
      <c r="BI181" s="204">
        <f>IF(N181="nulová",J181,0)</f>
        <v>0</v>
      </c>
      <c r="BJ181" s="18" t="s">
        <v>86</v>
      </c>
      <c r="BK181" s="204">
        <f>ROUND(I181*H181,2)</f>
        <v>0</v>
      </c>
      <c r="BL181" s="18" t="s">
        <v>153</v>
      </c>
      <c r="BM181" s="203" t="s">
        <v>380</v>
      </c>
    </row>
    <row r="182" spans="1:65" s="2" customFormat="1" ht="37.9" customHeight="1">
      <c r="A182" s="35"/>
      <c r="B182" s="36"/>
      <c r="C182" s="192" t="s">
        <v>241</v>
      </c>
      <c r="D182" s="192" t="s">
        <v>148</v>
      </c>
      <c r="E182" s="193" t="s">
        <v>381</v>
      </c>
      <c r="F182" s="194" t="s">
        <v>382</v>
      </c>
      <c r="G182" s="195" t="s">
        <v>151</v>
      </c>
      <c r="H182" s="196">
        <v>70.2</v>
      </c>
      <c r="I182" s="197"/>
      <c r="J182" s="198">
        <f>ROUND(I182*H182,2)</f>
        <v>0</v>
      </c>
      <c r="K182" s="194" t="s">
        <v>152</v>
      </c>
      <c r="L182" s="40"/>
      <c r="M182" s="199" t="s">
        <v>1</v>
      </c>
      <c r="N182" s="200" t="s">
        <v>44</v>
      </c>
      <c r="O182" s="72"/>
      <c r="P182" s="201">
        <f>O182*H182</f>
        <v>0</v>
      </c>
      <c r="Q182" s="201">
        <v>0</v>
      </c>
      <c r="R182" s="201">
        <f>Q182*H182</f>
        <v>0</v>
      </c>
      <c r="S182" s="201">
        <v>0</v>
      </c>
      <c r="T182" s="202">
        <f>S182*H182</f>
        <v>0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203" t="s">
        <v>153</v>
      </c>
      <c r="AT182" s="203" t="s">
        <v>148</v>
      </c>
      <c r="AU182" s="203" t="s">
        <v>88</v>
      </c>
      <c r="AY182" s="18" t="s">
        <v>146</v>
      </c>
      <c r="BE182" s="204">
        <f>IF(N182="základní",J182,0)</f>
        <v>0</v>
      </c>
      <c r="BF182" s="204">
        <f>IF(N182="snížená",J182,0)</f>
        <v>0</v>
      </c>
      <c r="BG182" s="204">
        <f>IF(N182="zákl. přenesená",J182,0)</f>
        <v>0</v>
      </c>
      <c r="BH182" s="204">
        <f>IF(N182="sníž. přenesená",J182,0)</f>
        <v>0</v>
      </c>
      <c r="BI182" s="204">
        <f>IF(N182="nulová",J182,0)</f>
        <v>0</v>
      </c>
      <c r="BJ182" s="18" t="s">
        <v>86</v>
      </c>
      <c r="BK182" s="204">
        <f>ROUND(I182*H182,2)</f>
        <v>0</v>
      </c>
      <c r="BL182" s="18" t="s">
        <v>153</v>
      </c>
      <c r="BM182" s="203" t="s">
        <v>383</v>
      </c>
    </row>
    <row r="183" spans="1:65" s="14" customFormat="1" ht="11.25">
      <c r="B183" s="217"/>
      <c r="C183" s="218"/>
      <c r="D183" s="207" t="s">
        <v>155</v>
      </c>
      <c r="E183" s="219" t="s">
        <v>1</v>
      </c>
      <c r="F183" s="220" t="s">
        <v>384</v>
      </c>
      <c r="G183" s="218"/>
      <c r="H183" s="219" t="s">
        <v>1</v>
      </c>
      <c r="I183" s="221"/>
      <c r="J183" s="218"/>
      <c r="K183" s="218"/>
      <c r="L183" s="222"/>
      <c r="M183" s="223"/>
      <c r="N183" s="224"/>
      <c r="O183" s="224"/>
      <c r="P183" s="224"/>
      <c r="Q183" s="224"/>
      <c r="R183" s="224"/>
      <c r="S183" s="224"/>
      <c r="T183" s="225"/>
      <c r="AT183" s="226" t="s">
        <v>155</v>
      </c>
      <c r="AU183" s="226" t="s">
        <v>88</v>
      </c>
      <c r="AV183" s="14" t="s">
        <v>86</v>
      </c>
      <c r="AW183" s="14" t="s">
        <v>34</v>
      </c>
      <c r="AX183" s="14" t="s">
        <v>79</v>
      </c>
      <c r="AY183" s="226" t="s">
        <v>146</v>
      </c>
    </row>
    <row r="184" spans="1:65" s="13" customFormat="1" ht="11.25">
      <c r="B184" s="205"/>
      <c r="C184" s="206"/>
      <c r="D184" s="207" t="s">
        <v>155</v>
      </c>
      <c r="E184" s="208" t="s">
        <v>1</v>
      </c>
      <c r="F184" s="209" t="s">
        <v>385</v>
      </c>
      <c r="G184" s="206"/>
      <c r="H184" s="210">
        <v>70.2</v>
      </c>
      <c r="I184" s="211"/>
      <c r="J184" s="206"/>
      <c r="K184" s="206"/>
      <c r="L184" s="212"/>
      <c r="M184" s="213"/>
      <c r="N184" s="214"/>
      <c r="O184" s="214"/>
      <c r="P184" s="214"/>
      <c r="Q184" s="214"/>
      <c r="R184" s="214"/>
      <c r="S184" s="214"/>
      <c r="T184" s="215"/>
      <c r="AT184" s="216" t="s">
        <v>155</v>
      </c>
      <c r="AU184" s="216" t="s">
        <v>88</v>
      </c>
      <c r="AV184" s="13" t="s">
        <v>88</v>
      </c>
      <c r="AW184" s="13" t="s">
        <v>34</v>
      </c>
      <c r="AX184" s="13" t="s">
        <v>86</v>
      </c>
      <c r="AY184" s="216" t="s">
        <v>146</v>
      </c>
    </row>
    <row r="185" spans="1:65" s="2" customFormat="1" ht="37.9" customHeight="1">
      <c r="A185" s="35"/>
      <c r="B185" s="36"/>
      <c r="C185" s="192" t="s">
        <v>245</v>
      </c>
      <c r="D185" s="192" t="s">
        <v>148</v>
      </c>
      <c r="E185" s="193" t="s">
        <v>191</v>
      </c>
      <c r="F185" s="194" t="s">
        <v>192</v>
      </c>
      <c r="G185" s="195" t="s">
        <v>151</v>
      </c>
      <c r="H185" s="196">
        <v>70.2</v>
      </c>
      <c r="I185" s="197"/>
      <c r="J185" s="198">
        <f>ROUND(I185*H185,2)</f>
        <v>0</v>
      </c>
      <c r="K185" s="194" t="s">
        <v>152</v>
      </c>
      <c r="L185" s="40"/>
      <c r="M185" s="199" t="s">
        <v>1</v>
      </c>
      <c r="N185" s="200" t="s">
        <v>44</v>
      </c>
      <c r="O185" s="72"/>
      <c r="P185" s="201">
        <f>O185*H185</f>
        <v>0</v>
      </c>
      <c r="Q185" s="201">
        <v>0</v>
      </c>
      <c r="R185" s="201">
        <f>Q185*H185</f>
        <v>0</v>
      </c>
      <c r="S185" s="201">
        <v>0</v>
      </c>
      <c r="T185" s="202">
        <f>S185*H185</f>
        <v>0</v>
      </c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R185" s="203" t="s">
        <v>153</v>
      </c>
      <c r="AT185" s="203" t="s">
        <v>148</v>
      </c>
      <c r="AU185" s="203" t="s">
        <v>88</v>
      </c>
      <c r="AY185" s="18" t="s">
        <v>146</v>
      </c>
      <c r="BE185" s="204">
        <f>IF(N185="základní",J185,0)</f>
        <v>0</v>
      </c>
      <c r="BF185" s="204">
        <f>IF(N185="snížená",J185,0)</f>
        <v>0</v>
      </c>
      <c r="BG185" s="204">
        <f>IF(N185="zákl. přenesená",J185,0)</f>
        <v>0</v>
      </c>
      <c r="BH185" s="204">
        <f>IF(N185="sníž. přenesená",J185,0)</f>
        <v>0</v>
      </c>
      <c r="BI185" s="204">
        <f>IF(N185="nulová",J185,0)</f>
        <v>0</v>
      </c>
      <c r="BJ185" s="18" t="s">
        <v>86</v>
      </c>
      <c r="BK185" s="204">
        <f>ROUND(I185*H185,2)</f>
        <v>0</v>
      </c>
      <c r="BL185" s="18" t="s">
        <v>153</v>
      </c>
      <c r="BM185" s="203" t="s">
        <v>386</v>
      </c>
    </row>
    <row r="186" spans="1:65" s="13" customFormat="1" ht="11.25">
      <c r="B186" s="205"/>
      <c r="C186" s="206"/>
      <c r="D186" s="207" t="s">
        <v>155</v>
      </c>
      <c r="E186" s="208" t="s">
        <v>1</v>
      </c>
      <c r="F186" s="209" t="s">
        <v>385</v>
      </c>
      <c r="G186" s="206"/>
      <c r="H186" s="210">
        <v>70.2</v>
      </c>
      <c r="I186" s="211"/>
      <c r="J186" s="206"/>
      <c r="K186" s="206"/>
      <c r="L186" s="212"/>
      <c r="M186" s="213"/>
      <c r="N186" s="214"/>
      <c r="O186" s="214"/>
      <c r="P186" s="214"/>
      <c r="Q186" s="214"/>
      <c r="R186" s="214"/>
      <c r="S186" s="214"/>
      <c r="T186" s="215"/>
      <c r="AT186" s="216" t="s">
        <v>155</v>
      </c>
      <c r="AU186" s="216" t="s">
        <v>88</v>
      </c>
      <c r="AV186" s="13" t="s">
        <v>88</v>
      </c>
      <c r="AW186" s="13" t="s">
        <v>34</v>
      </c>
      <c r="AX186" s="13" t="s">
        <v>86</v>
      </c>
      <c r="AY186" s="216" t="s">
        <v>146</v>
      </c>
    </row>
    <row r="187" spans="1:65" s="2" customFormat="1" ht="16.5" customHeight="1">
      <c r="A187" s="35"/>
      <c r="B187" s="36"/>
      <c r="C187" s="238" t="s">
        <v>7</v>
      </c>
      <c r="D187" s="238" t="s">
        <v>196</v>
      </c>
      <c r="E187" s="239" t="s">
        <v>197</v>
      </c>
      <c r="F187" s="240" t="s">
        <v>198</v>
      </c>
      <c r="G187" s="241" t="s">
        <v>199</v>
      </c>
      <c r="H187" s="242">
        <v>1.4039999999999999</v>
      </c>
      <c r="I187" s="243"/>
      <c r="J187" s="244">
        <f>ROUND(I187*H187,2)</f>
        <v>0</v>
      </c>
      <c r="K187" s="240" t="s">
        <v>152</v>
      </c>
      <c r="L187" s="245"/>
      <c r="M187" s="246" t="s">
        <v>1</v>
      </c>
      <c r="N187" s="247" t="s">
        <v>44</v>
      </c>
      <c r="O187" s="72"/>
      <c r="P187" s="201">
        <f>O187*H187</f>
        <v>0</v>
      </c>
      <c r="Q187" s="201">
        <v>1E-3</v>
      </c>
      <c r="R187" s="201">
        <f>Q187*H187</f>
        <v>1.4039999999999999E-3</v>
      </c>
      <c r="S187" s="201">
        <v>0</v>
      </c>
      <c r="T187" s="202">
        <f>S187*H187</f>
        <v>0</v>
      </c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R187" s="203" t="s">
        <v>190</v>
      </c>
      <c r="AT187" s="203" t="s">
        <v>196</v>
      </c>
      <c r="AU187" s="203" t="s">
        <v>88</v>
      </c>
      <c r="AY187" s="18" t="s">
        <v>146</v>
      </c>
      <c r="BE187" s="204">
        <f>IF(N187="základní",J187,0)</f>
        <v>0</v>
      </c>
      <c r="BF187" s="204">
        <f>IF(N187="snížená",J187,0)</f>
        <v>0</v>
      </c>
      <c r="BG187" s="204">
        <f>IF(N187="zákl. přenesená",J187,0)</f>
        <v>0</v>
      </c>
      <c r="BH187" s="204">
        <f>IF(N187="sníž. přenesená",J187,0)</f>
        <v>0</v>
      </c>
      <c r="BI187" s="204">
        <f>IF(N187="nulová",J187,0)</f>
        <v>0</v>
      </c>
      <c r="BJ187" s="18" t="s">
        <v>86</v>
      </c>
      <c r="BK187" s="204">
        <f>ROUND(I187*H187,2)</f>
        <v>0</v>
      </c>
      <c r="BL187" s="18" t="s">
        <v>153</v>
      </c>
      <c r="BM187" s="203" t="s">
        <v>387</v>
      </c>
    </row>
    <row r="188" spans="1:65" s="13" customFormat="1" ht="11.25">
      <c r="B188" s="205"/>
      <c r="C188" s="206"/>
      <c r="D188" s="207" t="s">
        <v>155</v>
      </c>
      <c r="E188" s="208" t="s">
        <v>1</v>
      </c>
      <c r="F188" s="209" t="s">
        <v>388</v>
      </c>
      <c r="G188" s="206"/>
      <c r="H188" s="210">
        <v>1.4039999999999999</v>
      </c>
      <c r="I188" s="211"/>
      <c r="J188" s="206"/>
      <c r="K188" s="206"/>
      <c r="L188" s="212"/>
      <c r="M188" s="213"/>
      <c r="N188" s="214"/>
      <c r="O188" s="214"/>
      <c r="P188" s="214"/>
      <c r="Q188" s="214"/>
      <c r="R188" s="214"/>
      <c r="S188" s="214"/>
      <c r="T188" s="215"/>
      <c r="AT188" s="216" t="s">
        <v>155</v>
      </c>
      <c r="AU188" s="216" t="s">
        <v>88</v>
      </c>
      <c r="AV188" s="13" t="s">
        <v>88</v>
      </c>
      <c r="AW188" s="13" t="s">
        <v>34</v>
      </c>
      <c r="AX188" s="13" t="s">
        <v>86</v>
      </c>
      <c r="AY188" s="216" t="s">
        <v>146</v>
      </c>
    </row>
    <row r="189" spans="1:65" s="2" customFormat="1" ht="33" customHeight="1">
      <c r="A189" s="35"/>
      <c r="B189" s="36"/>
      <c r="C189" s="192" t="s">
        <v>255</v>
      </c>
      <c r="D189" s="192" t="s">
        <v>148</v>
      </c>
      <c r="E189" s="193" t="s">
        <v>389</v>
      </c>
      <c r="F189" s="194" t="s">
        <v>390</v>
      </c>
      <c r="G189" s="195" t="s">
        <v>151</v>
      </c>
      <c r="H189" s="196">
        <v>603.79</v>
      </c>
      <c r="I189" s="197"/>
      <c r="J189" s="198">
        <f>ROUND(I189*H189,2)</f>
        <v>0</v>
      </c>
      <c r="K189" s="194" t="s">
        <v>152</v>
      </c>
      <c r="L189" s="40"/>
      <c r="M189" s="199" t="s">
        <v>1</v>
      </c>
      <c r="N189" s="200" t="s">
        <v>44</v>
      </c>
      <c r="O189" s="72"/>
      <c r="P189" s="201">
        <f>O189*H189</f>
        <v>0</v>
      </c>
      <c r="Q189" s="201">
        <v>0</v>
      </c>
      <c r="R189" s="201">
        <f>Q189*H189</f>
        <v>0</v>
      </c>
      <c r="S189" s="201">
        <v>0</v>
      </c>
      <c r="T189" s="202">
        <f>S189*H189</f>
        <v>0</v>
      </c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R189" s="203" t="s">
        <v>153</v>
      </c>
      <c r="AT189" s="203" t="s">
        <v>148</v>
      </c>
      <c r="AU189" s="203" t="s">
        <v>88</v>
      </c>
      <c r="AY189" s="18" t="s">
        <v>146</v>
      </c>
      <c r="BE189" s="204">
        <f>IF(N189="základní",J189,0)</f>
        <v>0</v>
      </c>
      <c r="BF189" s="204">
        <f>IF(N189="snížená",J189,0)</f>
        <v>0</v>
      </c>
      <c r="BG189" s="204">
        <f>IF(N189="zákl. přenesená",J189,0)</f>
        <v>0</v>
      </c>
      <c r="BH189" s="204">
        <f>IF(N189="sníž. přenesená",J189,0)</f>
        <v>0</v>
      </c>
      <c r="BI189" s="204">
        <f>IF(N189="nulová",J189,0)</f>
        <v>0</v>
      </c>
      <c r="BJ189" s="18" t="s">
        <v>86</v>
      </c>
      <c r="BK189" s="204">
        <f>ROUND(I189*H189,2)</f>
        <v>0</v>
      </c>
      <c r="BL189" s="18" t="s">
        <v>153</v>
      </c>
      <c r="BM189" s="203" t="s">
        <v>391</v>
      </c>
    </row>
    <row r="190" spans="1:65" s="14" customFormat="1" ht="11.25">
      <c r="B190" s="217"/>
      <c r="C190" s="218"/>
      <c r="D190" s="207" t="s">
        <v>155</v>
      </c>
      <c r="E190" s="219" t="s">
        <v>1</v>
      </c>
      <c r="F190" s="220" t="s">
        <v>392</v>
      </c>
      <c r="G190" s="218"/>
      <c r="H190" s="219" t="s">
        <v>1</v>
      </c>
      <c r="I190" s="221"/>
      <c r="J190" s="218"/>
      <c r="K190" s="218"/>
      <c r="L190" s="222"/>
      <c r="M190" s="223"/>
      <c r="N190" s="224"/>
      <c r="O190" s="224"/>
      <c r="P190" s="224"/>
      <c r="Q190" s="224"/>
      <c r="R190" s="224"/>
      <c r="S190" s="224"/>
      <c r="T190" s="225"/>
      <c r="AT190" s="226" t="s">
        <v>155</v>
      </c>
      <c r="AU190" s="226" t="s">
        <v>88</v>
      </c>
      <c r="AV190" s="14" t="s">
        <v>86</v>
      </c>
      <c r="AW190" s="14" t="s">
        <v>34</v>
      </c>
      <c r="AX190" s="14" t="s">
        <v>79</v>
      </c>
      <c r="AY190" s="226" t="s">
        <v>146</v>
      </c>
    </row>
    <row r="191" spans="1:65" s="13" customFormat="1" ht="11.25">
      <c r="B191" s="205"/>
      <c r="C191" s="206"/>
      <c r="D191" s="207" t="s">
        <v>155</v>
      </c>
      <c r="E191" s="208" t="s">
        <v>1</v>
      </c>
      <c r="F191" s="209" t="s">
        <v>393</v>
      </c>
      <c r="G191" s="206"/>
      <c r="H191" s="210">
        <v>603.79</v>
      </c>
      <c r="I191" s="211"/>
      <c r="J191" s="206"/>
      <c r="K191" s="206"/>
      <c r="L191" s="212"/>
      <c r="M191" s="213"/>
      <c r="N191" s="214"/>
      <c r="O191" s="214"/>
      <c r="P191" s="214"/>
      <c r="Q191" s="214"/>
      <c r="R191" s="214"/>
      <c r="S191" s="214"/>
      <c r="T191" s="215"/>
      <c r="AT191" s="216" t="s">
        <v>155</v>
      </c>
      <c r="AU191" s="216" t="s">
        <v>88</v>
      </c>
      <c r="AV191" s="13" t="s">
        <v>88</v>
      </c>
      <c r="AW191" s="13" t="s">
        <v>34</v>
      </c>
      <c r="AX191" s="13" t="s">
        <v>86</v>
      </c>
      <c r="AY191" s="216" t="s">
        <v>146</v>
      </c>
    </row>
    <row r="192" spans="1:65" s="12" customFormat="1" ht="22.9" customHeight="1">
      <c r="B192" s="176"/>
      <c r="C192" s="177"/>
      <c r="D192" s="178" t="s">
        <v>78</v>
      </c>
      <c r="E192" s="190" t="s">
        <v>88</v>
      </c>
      <c r="F192" s="190" t="s">
        <v>394</v>
      </c>
      <c r="G192" s="177"/>
      <c r="H192" s="177"/>
      <c r="I192" s="180"/>
      <c r="J192" s="191">
        <f>BK192</f>
        <v>0</v>
      </c>
      <c r="K192" s="177"/>
      <c r="L192" s="182"/>
      <c r="M192" s="183"/>
      <c r="N192" s="184"/>
      <c r="O192" s="184"/>
      <c r="P192" s="185">
        <f>SUM(P193:P195)</f>
        <v>0</v>
      </c>
      <c r="Q192" s="184"/>
      <c r="R192" s="185">
        <f>SUM(R193:R195)</f>
        <v>4.9788439999999996</v>
      </c>
      <c r="S192" s="184"/>
      <c r="T192" s="186">
        <f>SUM(T193:T195)</f>
        <v>0</v>
      </c>
      <c r="AR192" s="187" t="s">
        <v>86</v>
      </c>
      <c r="AT192" s="188" t="s">
        <v>78</v>
      </c>
      <c r="AU192" s="188" t="s">
        <v>86</v>
      </c>
      <c r="AY192" s="187" t="s">
        <v>146</v>
      </c>
      <c r="BK192" s="189">
        <f>SUM(BK193:BK195)</f>
        <v>0</v>
      </c>
    </row>
    <row r="193" spans="1:65" s="2" customFormat="1" ht="44.25" customHeight="1">
      <c r="A193" s="35"/>
      <c r="B193" s="36"/>
      <c r="C193" s="192" t="s">
        <v>259</v>
      </c>
      <c r="D193" s="192" t="s">
        <v>148</v>
      </c>
      <c r="E193" s="193" t="s">
        <v>395</v>
      </c>
      <c r="F193" s="194" t="s">
        <v>396</v>
      </c>
      <c r="G193" s="195" t="s">
        <v>159</v>
      </c>
      <c r="H193" s="196">
        <v>3.05</v>
      </c>
      <c r="I193" s="197"/>
      <c r="J193" s="198">
        <f>ROUND(I193*H193,2)</f>
        <v>0</v>
      </c>
      <c r="K193" s="194" t="s">
        <v>152</v>
      </c>
      <c r="L193" s="40"/>
      <c r="M193" s="199" t="s">
        <v>1</v>
      </c>
      <c r="N193" s="200" t="s">
        <v>44</v>
      </c>
      <c r="O193" s="72"/>
      <c r="P193" s="201">
        <f>O193*H193</f>
        <v>0</v>
      </c>
      <c r="Q193" s="201">
        <v>1.63</v>
      </c>
      <c r="R193" s="201">
        <f>Q193*H193</f>
        <v>4.9714999999999998</v>
      </c>
      <c r="S193" s="201">
        <v>0</v>
      </c>
      <c r="T193" s="202">
        <f>S193*H193</f>
        <v>0</v>
      </c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R193" s="203" t="s">
        <v>153</v>
      </c>
      <c r="AT193" s="203" t="s">
        <v>148</v>
      </c>
      <c r="AU193" s="203" t="s">
        <v>88</v>
      </c>
      <c r="AY193" s="18" t="s">
        <v>146</v>
      </c>
      <c r="BE193" s="204">
        <f>IF(N193="základní",J193,0)</f>
        <v>0</v>
      </c>
      <c r="BF193" s="204">
        <f>IF(N193="snížená",J193,0)</f>
        <v>0</v>
      </c>
      <c r="BG193" s="204">
        <f>IF(N193="zákl. přenesená",J193,0)</f>
        <v>0</v>
      </c>
      <c r="BH193" s="204">
        <f>IF(N193="sníž. přenesená",J193,0)</f>
        <v>0</v>
      </c>
      <c r="BI193" s="204">
        <f>IF(N193="nulová",J193,0)</f>
        <v>0</v>
      </c>
      <c r="BJ193" s="18" t="s">
        <v>86</v>
      </c>
      <c r="BK193" s="204">
        <f>ROUND(I193*H193,2)</f>
        <v>0</v>
      </c>
      <c r="BL193" s="18" t="s">
        <v>153</v>
      </c>
      <c r="BM193" s="203" t="s">
        <v>397</v>
      </c>
    </row>
    <row r="194" spans="1:65" s="13" customFormat="1" ht="11.25">
      <c r="B194" s="205"/>
      <c r="C194" s="206"/>
      <c r="D194" s="207" t="s">
        <v>155</v>
      </c>
      <c r="E194" s="208" t="s">
        <v>1</v>
      </c>
      <c r="F194" s="209" t="s">
        <v>398</v>
      </c>
      <c r="G194" s="206"/>
      <c r="H194" s="210">
        <v>3.05</v>
      </c>
      <c r="I194" s="211"/>
      <c r="J194" s="206"/>
      <c r="K194" s="206"/>
      <c r="L194" s="212"/>
      <c r="M194" s="213"/>
      <c r="N194" s="214"/>
      <c r="O194" s="214"/>
      <c r="P194" s="214"/>
      <c r="Q194" s="214"/>
      <c r="R194" s="214"/>
      <c r="S194" s="214"/>
      <c r="T194" s="215"/>
      <c r="AT194" s="216" t="s">
        <v>155</v>
      </c>
      <c r="AU194" s="216" t="s">
        <v>88</v>
      </c>
      <c r="AV194" s="13" t="s">
        <v>88</v>
      </c>
      <c r="AW194" s="13" t="s">
        <v>34</v>
      </c>
      <c r="AX194" s="13" t="s">
        <v>86</v>
      </c>
      <c r="AY194" s="216" t="s">
        <v>146</v>
      </c>
    </row>
    <row r="195" spans="1:65" s="2" customFormat="1" ht="24.2" customHeight="1">
      <c r="A195" s="35"/>
      <c r="B195" s="36"/>
      <c r="C195" s="192" t="s">
        <v>263</v>
      </c>
      <c r="D195" s="192" t="s">
        <v>148</v>
      </c>
      <c r="E195" s="193" t="s">
        <v>399</v>
      </c>
      <c r="F195" s="194" t="s">
        <v>400</v>
      </c>
      <c r="G195" s="195" t="s">
        <v>252</v>
      </c>
      <c r="H195" s="196">
        <v>15</v>
      </c>
      <c r="I195" s="197"/>
      <c r="J195" s="198">
        <f>ROUND(I195*H195,2)</f>
        <v>0</v>
      </c>
      <c r="K195" s="194" t="s">
        <v>152</v>
      </c>
      <c r="L195" s="40"/>
      <c r="M195" s="199" t="s">
        <v>1</v>
      </c>
      <c r="N195" s="200" t="s">
        <v>44</v>
      </c>
      <c r="O195" s="72"/>
      <c r="P195" s="201">
        <f>O195*H195</f>
        <v>0</v>
      </c>
      <c r="Q195" s="201">
        <v>4.8959999999999997E-4</v>
      </c>
      <c r="R195" s="201">
        <f>Q195*H195</f>
        <v>7.3439999999999998E-3</v>
      </c>
      <c r="S195" s="201">
        <v>0</v>
      </c>
      <c r="T195" s="202">
        <f>S195*H195</f>
        <v>0</v>
      </c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R195" s="203" t="s">
        <v>153</v>
      </c>
      <c r="AT195" s="203" t="s">
        <v>148</v>
      </c>
      <c r="AU195" s="203" t="s">
        <v>88</v>
      </c>
      <c r="AY195" s="18" t="s">
        <v>146</v>
      </c>
      <c r="BE195" s="204">
        <f>IF(N195="základní",J195,0)</f>
        <v>0</v>
      </c>
      <c r="BF195" s="204">
        <f>IF(N195="snížená",J195,0)</f>
        <v>0</v>
      </c>
      <c r="BG195" s="204">
        <f>IF(N195="zákl. přenesená",J195,0)</f>
        <v>0</v>
      </c>
      <c r="BH195" s="204">
        <f>IF(N195="sníž. přenesená",J195,0)</f>
        <v>0</v>
      </c>
      <c r="BI195" s="204">
        <f>IF(N195="nulová",J195,0)</f>
        <v>0</v>
      </c>
      <c r="BJ195" s="18" t="s">
        <v>86</v>
      </c>
      <c r="BK195" s="204">
        <f>ROUND(I195*H195,2)</f>
        <v>0</v>
      </c>
      <c r="BL195" s="18" t="s">
        <v>153</v>
      </c>
      <c r="BM195" s="203" t="s">
        <v>401</v>
      </c>
    </row>
    <row r="196" spans="1:65" s="12" customFormat="1" ht="22.9" customHeight="1">
      <c r="B196" s="176"/>
      <c r="C196" s="177"/>
      <c r="D196" s="178" t="s">
        <v>78</v>
      </c>
      <c r="E196" s="190" t="s">
        <v>176</v>
      </c>
      <c r="F196" s="190" t="s">
        <v>402</v>
      </c>
      <c r="G196" s="177"/>
      <c r="H196" s="177"/>
      <c r="I196" s="180"/>
      <c r="J196" s="191">
        <f>BK196</f>
        <v>0</v>
      </c>
      <c r="K196" s="177"/>
      <c r="L196" s="182"/>
      <c r="M196" s="183"/>
      <c r="N196" s="184"/>
      <c r="O196" s="184"/>
      <c r="P196" s="185">
        <f>SUM(P197:P223)</f>
        <v>0</v>
      </c>
      <c r="Q196" s="184"/>
      <c r="R196" s="185">
        <f>SUM(R197:R223)</f>
        <v>0.28996499999999997</v>
      </c>
      <c r="S196" s="184"/>
      <c r="T196" s="186">
        <f>SUM(T197:T223)</f>
        <v>0</v>
      </c>
      <c r="AR196" s="187" t="s">
        <v>86</v>
      </c>
      <c r="AT196" s="188" t="s">
        <v>78</v>
      </c>
      <c r="AU196" s="188" t="s">
        <v>86</v>
      </c>
      <c r="AY196" s="187" t="s">
        <v>146</v>
      </c>
      <c r="BK196" s="189">
        <f>SUM(BK197:BK223)</f>
        <v>0</v>
      </c>
    </row>
    <row r="197" spans="1:65" s="2" customFormat="1" ht="33" customHeight="1">
      <c r="A197" s="35"/>
      <c r="B197" s="36"/>
      <c r="C197" s="192" t="s">
        <v>267</v>
      </c>
      <c r="D197" s="192" t="s">
        <v>148</v>
      </c>
      <c r="E197" s="193" t="s">
        <v>403</v>
      </c>
      <c r="F197" s="194" t="s">
        <v>404</v>
      </c>
      <c r="G197" s="195" t="s">
        <v>151</v>
      </c>
      <c r="H197" s="196">
        <v>580.79999999999995</v>
      </c>
      <c r="I197" s="197"/>
      <c r="J197" s="198">
        <f>ROUND(I197*H197,2)</f>
        <v>0</v>
      </c>
      <c r="K197" s="194" t="s">
        <v>152</v>
      </c>
      <c r="L197" s="40"/>
      <c r="M197" s="199" t="s">
        <v>1</v>
      </c>
      <c r="N197" s="200" t="s">
        <v>44</v>
      </c>
      <c r="O197" s="72"/>
      <c r="P197" s="201">
        <f>O197*H197</f>
        <v>0</v>
      </c>
      <c r="Q197" s="201">
        <v>0</v>
      </c>
      <c r="R197" s="201">
        <f>Q197*H197</f>
        <v>0</v>
      </c>
      <c r="S197" s="201">
        <v>0</v>
      </c>
      <c r="T197" s="202">
        <f>S197*H197</f>
        <v>0</v>
      </c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R197" s="203" t="s">
        <v>153</v>
      </c>
      <c r="AT197" s="203" t="s">
        <v>148</v>
      </c>
      <c r="AU197" s="203" t="s">
        <v>88</v>
      </c>
      <c r="AY197" s="18" t="s">
        <v>146</v>
      </c>
      <c r="BE197" s="204">
        <f>IF(N197="základní",J197,0)</f>
        <v>0</v>
      </c>
      <c r="BF197" s="204">
        <f>IF(N197="snížená",J197,0)</f>
        <v>0</v>
      </c>
      <c r="BG197" s="204">
        <f>IF(N197="zákl. přenesená",J197,0)</f>
        <v>0</v>
      </c>
      <c r="BH197" s="204">
        <f>IF(N197="sníž. přenesená",J197,0)</f>
        <v>0</v>
      </c>
      <c r="BI197" s="204">
        <f>IF(N197="nulová",J197,0)</f>
        <v>0</v>
      </c>
      <c r="BJ197" s="18" t="s">
        <v>86</v>
      </c>
      <c r="BK197" s="204">
        <f>ROUND(I197*H197,2)</f>
        <v>0</v>
      </c>
      <c r="BL197" s="18" t="s">
        <v>153</v>
      </c>
      <c r="BM197" s="203" t="s">
        <v>405</v>
      </c>
    </row>
    <row r="198" spans="1:65" s="14" customFormat="1" ht="11.25">
      <c r="B198" s="217"/>
      <c r="C198" s="218"/>
      <c r="D198" s="207" t="s">
        <v>155</v>
      </c>
      <c r="E198" s="219" t="s">
        <v>1</v>
      </c>
      <c r="F198" s="220" t="s">
        <v>327</v>
      </c>
      <c r="G198" s="218"/>
      <c r="H198" s="219" t="s">
        <v>1</v>
      </c>
      <c r="I198" s="221"/>
      <c r="J198" s="218"/>
      <c r="K198" s="218"/>
      <c r="L198" s="222"/>
      <c r="M198" s="223"/>
      <c r="N198" s="224"/>
      <c r="O198" s="224"/>
      <c r="P198" s="224"/>
      <c r="Q198" s="224"/>
      <c r="R198" s="224"/>
      <c r="S198" s="224"/>
      <c r="T198" s="225"/>
      <c r="AT198" s="226" t="s">
        <v>155</v>
      </c>
      <c r="AU198" s="226" t="s">
        <v>88</v>
      </c>
      <c r="AV198" s="14" t="s">
        <v>86</v>
      </c>
      <c r="AW198" s="14" t="s">
        <v>34</v>
      </c>
      <c r="AX198" s="14" t="s">
        <v>79</v>
      </c>
      <c r="AY198" s="226" t="s">
        <v>146</v>
      </c>
    </row>
    <row r="199" spans="1:65" s="14" customFormat="1" ht="11.25">
      <c r="B199" s="217"/>
      <c r="C199" s="218"/>
      <c r="D199" s="207" t="s">
        <v>155</v>
      </c>
      <c r="E199" s="219" t="s">
        <v>1</v>
      </c>
      <c r="F199" s="220" t="s">
        <v>328</v>
      </c>
      <c r="G199" s="218"/>
      <c r="H199" s="219" t="s">
        <v>1</v>
      </c>
      <c r="I199" s="221"/>
      <c r="J199" s="218"/>
      <c r="K199" s="218"/>
      <c r="L199" s="222"/>
      <c r="M199" s="223"/>
      <c r="N199" s="224"/>
      <c r="O199" s="224"/>
      <c r="P199" s="224"/>
      <c r="Q199" s="224"/>
      <c r="R199" s="224"/>
      <c r="S199" s="224"/>
      <c r="T199" s="225"/>
      <c r="AT199" s="226" t="s">
        <v>155</v>
      </c>
      <c r="AU199" s="226" t="s">
        <v>88</v>
      </c>
      <c r="AV199" s="14" t="s">
        <v>86</v>
      </c>
      <c r="AW199" s="14" t="s">
        <v>34</v>
      </c>
      <c r="AX199" s="14" t="s">
        <v>79</v>
      </c>
      <c r="AY199" s="226" t="s">
        <v>146</v>
      </c>
    </row>
    <row r="200" spans="1:65" s="13" customFormat="1" ht="11.25">
      <c r="B200" s="205"/>
      <c r="C200" s="206"/>
      <c r="D200" s="207" t="s">
        <v>155</v>
      </c>
      <c r="E200" s="208" t="s">
        <v>1</v>
      </c>
      <c r="F200" s="209" t="s">
        <v>406</v>
      </c>
      <c r="G200" s="206"/>
      <c r="H200" s="210">
        <v>580.79999999999995</v>
      </c>
      <c r="I200" s="211"/>
      <c r="J200" s="206"/>
      <c r="K200" s="206"/>
      <c r="L200" s="212"/>
      <c r="M200" s="213"/>
      <c r="N200" s="214"/>
      <c r="O200" s="214"/>
      <c r="P200" s="214"/>
      <c r="Q200" s="214"/>
      <c r="R200" s="214"/>
      <c r="S200" s="214"/>
      <c r="T200" s="215"/>
      <c r="AT200" s="216" t="s">
        <v>155</v>
      </c>
      <c r="AU200" s="216" t="s">
        <v>88</v>
      </c>
      <c r="AV200" s="13" t="s">
        <v>88</v>
      </c>
      <c r="AW200" s="13" t="s">
        <v>34</v>
      </c>
      <c r="AX200" s="13" t="s">
        <v>86</v>
      </c>
      <c r="AY200" s="216" t="s">
        <v>146</v>
      </c>
    </row>
    <row r="201" spans="1:65" s="2" customFormat="1" ht="49.15" customHeight="1">
      <c r="A201" s="35"/>
      <c r="B201" s="36"/>
      <c r="C201" s="192" t="s">
        <v>271</v>
      </c>
      <c r="D201" s="192" t="s">
        <v>148</v>
      </c>
      <c r="E201" s="193" t="s">
        <v>407</v>
      </c>
      <c r="F201" s="194" t="s">
        <v>408</v>
      </c>
      <c r="G201" s="195" t="s">
        <v>151</v>
      </c>
      <c r="H201" s="196">
        <v>580.79999999999995</v>
      </c>
      <c r="I201" s="197"/>
      <c r="J201" s="198">
        <f>ROUND(I201*H201,2)</f>
        <v>0</v>
      </c>
      <c r="K201" s="194" t="s">
        <v>152</v>
      </c>
      <c r="L201" s="40"/>
      <c r="M201" s="199" t="s">
        <v>1</v>
      </c>
      <c r="N201" s="200" t="s">
        <v>44</v>
      </c>
      <c r="O201" s="72"/>
      <c r="P201" s="201">
        <f>O201*H201</f>
        <v>0</v>
      </c>
      <c r="Q201" s="201">
        <v>0</v>
      </c>
      <c r="R201" s="201">
        <f>Q201*H201</f>
        <v>0</v>
      </c>
      <c r="S201" s="201">
        <v>0</v>
      </c>
      <c r="T201" s="202">
        <f>S201*H201</f>
        <v>0</v>
      </c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R201" s="203" t="s">
        <v>153</v>
      </c>
      <c r="AT201" s="203" t="s">
        <v>148</v>
      </c>
      <c r="AU201" s="203" t="s">
        <v>88</v>
      </c>
      <c r="AY201" s="18" t="s">
        <v>146</v>
      </c>
      <c r="BE201" s="204">
        <f>IF(N201="základní",J201,0)</f>
        <v>0</v>
      </c>
      <c r="BF201" s="204">
        <f>IF(N201="snížená",J201,0)</f>
        <v>0</v>
      </c>
      <c r="BG201" s="204">
        <f>IF(N201="zákl. přenesená",J201,0)</f>
        <v>0</v>
      </c>
      <c r="BH201" s="204">
        <f>IF(N201="sníž. přenesená",J201,0)</f>
        <v>0</v>
      </c>
      <c r="BI201" s="204">
        <f>IF(N201="nulová",J201,0)</f>
        <v>0</v>
      </c>
      <c r="BJ201" s="18" t="s">
        <v>86</v>
      </c>
      <c r="BK201" s="204">
        <f>ROUND(I201*H201,2)</f>
        <v>0</v>
      </c>
      <c r="BL201" s="18" t="s">
        <v>153</v>
      </c>
      <c r="BM201" s="203" t="s">
        <v>409</v>
      </c>
    </row>
    <row r="202" spans="1:65" s="14" customFormat="1" ht="11.25">
      <c r="B202" s="217"/>
      <c r="C202" s="218"/>
      <c r="D202" s="207" t="s">
        <v>155</v>
      </c>
      <c r="E202" s="219" t="s">
        <v>1</v>
      </c>
      <c r="F202" s="220" t="s">
        <v>327</v>
      </c>
      <c r="G202" s="218"/>
      <c r="H202" s="219" t="s">
        <v>1</v>
      </c>
      <c r="I202" s="221"/>
      <c r="J202" s="218"/>
      <c r="K202" s="218"/>
      <c r="L202" s="222"/>
      <c r="M202" s="223"/>
      <c r="N202" s="224"/>
      <c r="O202" s="224"/>
      <c r="P202" s="224"/>
      <c r="Q202" s="224"/>
      <c r="R202" s="224"/>
      <c r="S202" s="224"/>
      <c r="T202" s="225"/>
      <c r="AT202" s="226" t="s">
        <v>155</v>
      </c>
      <c r="AU202" s="226" t="s">
        <v>88</v>
      </c>
      <c r="AV202" s="14" t="s">
        <v>86</v>
      </c>
      <c r="AW202" s="14" t="s">
        <v>34</v>
      </c>
      <c r="AX202" s="14" t="s">
        <v>79</v>
      </c>
      <c r="AY202" s="226" t="s">
        <v>146</v>
      </c>
    </row>
    <row r="203" spans="1:65" s="14" customFormat="1" ht="11.25">
      <c r="B203" s="217"/>
      <c r="C203" s="218"/>
      <c r="D203" s="207" t="s">
        <v>155</v>
      </c>
      <c r="E203" s="219" t="s">
        <v>1</v>
      </c>
      <c r="F203" s="220" t="s">
        <v>328</v>
      </c>
      <c r="G203" s="218"/>
      <c r="H203" s="219" t="s">
        <v>1</v>
      </c>
      <c r="I203" s="221"/>
      <c r="J203" s="218"/>
      <c r="K203" s="218"/>
      <c r="L203" s="222"/>
      <c r="M203" s="223"/>
      <c r="N203" s="224"/>
      <c r="O203" s="224"/>
      <c r="P203" s="224"/>
      <c r="Q203" s="224"/>
      <c r="R203" s="224"/>
      <c r="S203" s="224"/>
      <c r="T203" s="225"/>
      <c r="AT203" s="226" t="s">
        <v>155</v>
      </c>
      <c r="AU203" s="226" t="s">
        <v>88</v>
      </c>
      <c r="AV203" s="14" t="s">
        <v>86</v>
      </c>
      <c r="AW203" s="14" t="s">
        <v>34</v>
      </c>
      <c r="AX203" s="14" t="s">
        <v>79</v>
      </c>
      <c r="AY203" s="226" t="s">
        <v>146</v>
      </c>
    </row>
    <row r="204" spans="1:65" s="13" customFormat="1" ht="11.25">
      <c r="B204" s="205"/>
      <c r="C204" s="206"/>
      <c r="D204" s="207" t="s">
        <v>155</v>
      </c>
      <c r="E204" s="208" t="s">
        <v>1</v>
      </c>
      <c r="F204" s="209" t="s">
        <v>406</v>
      </c>
      <c r="G204" s="206"/>
      <c r="H204" s="210">
        <v>580.79999999999995</v>
      </c>
      <c r="I204" s="211"/>
      <c r="J204" s="206"/>
      <c r="K204" s="206"/>
      <c r="L204" s="212"/>
      <c r="M204" s="213"/>
      <c r="N204" s="214"/>
      <c r="O204" s="214"/>
      <c r="P204" s="214"/>
      <c r="Q204" s="214"/>
      <c r="R204" s="214"/>
      <c r="S204" s="214"/>
      <c r="T204" s="215"/>
      <c r="AT204" s="216" t="s">
        <v>155</v>
      </c>
      <c r="AU204" s="216" t="s">
        <v>88</v>
      </c>
      <c r="AV204" s="13" t="s">
        <v>88</v>
      </c>
      <c r="AW204" s="13" t="s">
        <v>34</v>
      </c>
      <c r="AX204" s="13" t="s">
        <v>86</v>
      </c>
      <c r="AY204" s="216" t="s">
        <v>146</v>
      </c>
    </row>
    <row r="205" spans="1:65" s="2" customFormat="1" ht="37.9" customHeight="1">
      <c r="A205" s="35"/>
      <c r="B205" s="36"/>
      <c r="C205" s="192" t="s">
        <v>277</v>
      </c>
      <c r="D205" s="192" t="s">
        <v>148</v>
      </c>
      <c r="E205" s="193" t="s">
        <v>410</v>
      </c>
      <c r="F205" s="194" t="s">
        <v>411</v>
      </c>
      <c r="G205" s="195" t="s">
        <v>151</v>
      </c>
      <c r="H205" s="196">
        <v>580.79999999999995</v>
      </c>
      <c r="I205" s="197"/>
      <c r="J205" s="198">
        <f>ROUND(I205*H205,2)</f>
        <v>0</v>
      </c>
      <c r="K205" s="194" t="s">
        <v>152</v>
      </c>
      <c r="L205" s="40"/>
      <c r="M205" s="199" t="s">
        <v>1</v>
      </c>
      <c r="N205" s="200" t="s">
        <v>44</v>
      </c>
      <c r="O205" s="72"/>
      <c r="P205" s="201">
        <f>O205*H205</f>
        <v>0</v>
      </c>
      <c r="Q205" s="201">
        <v>0</v>
      </c>
      <c r="R205" s="201">
        <f>Q205*H205</f>
        <v>0</v>
      </c>
      <c r="S205" s="201">
        <v>0</v>
      </c>
      <c r="T205" s="202">
        <f>S205*H205</f>
        <v>0</v>
      </c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R205" s="203" t="s">
        <v>153</v>
      </c>
      <c r="AT205" s="203" t="s">
        <v>148</v>
      </c>
      <c r="AU205" s="203" t="s">
        <v>88</v>
      </c>
      <c r="AY205" s="18" t="s">
        <v>146</v>
      </c>
      <c r="BE205" s="204">
        <f>IF(N205="základní",J205,0)</f>
        <v>0</v>
      </c>
      <c r="BF205" s="204">
        <f>IF(N205="snížená",J205,0)</f>
        <v>0</v>
      </c>
      <c r="BG205" s="204">
        <f>IF(N205="zákl. přenesená",J205,0)</f>
        <v>0</v>
      </c>
      <c r="BH205" s="204">
        <f>IF(N205="sníž. přenesená",J205,0)</f>
        <v>0</v>
      </c>
      <c r="BI205" s="204">
        <f>IF(N205="nulová",J205,0)</f>
        <v>0</v>
      </c>
      <c r="BJ205" s="18" t="s">
        <v>86</v>
      </c>
      <c r="BK205" s="204">
        <f>ROUND(I205*H205,2)</f>
        <v>0</v>
      </c>
      <c r="BL205" s="18" t="s">
        <v>153</v>
      </c>
      <c r="BM205" s="203" t="s">
        <v>412</v>
      </c>
    </row>
    <row r="206" spans="1:65" s="14" customFormat="1" ht="11.25">
      <c r="B206" s="217"/>
      <c r="C206" s="218"/>
      <c r="D206" s="207" t="s">
        <v>155</v>
      </c>
      <c r="E206" s="219" t="s">
        <v>1</v>
      </c>
      <c r="F206" s="220" t="s">
        <v>327</v>
      </c>
      <c r="G206" s="218"/>
      <c r="H206" s="219" t="s">
        <v>1</v>
      </c>
      <c r="I206" s="221"/>
      <c r="J206" s="218"/>
      <c r="K206" s="218"/>
      <c r="L206" s="222"/>
      <c r="M206" s="223"/>
      <c r="N206" s="224"/>
      <c r="O206" s="224"/>
      <c r="P206" s="224"/>
      <c r="Q206" s="224"/>
      <c r="R206" s="224"/>
      <c r="S206" s="224"/>
      <c r="T206" s="225"/>
      <c r="AT206" s="226" t="s">
        <v>155</v>
      </c>
      <c r="AU206" s="226" t="s">
        <v>88</v>
      </c>
      <c r="AV206" s="14" t="s">
        <v>86</v>
      </c>
      <c r="AW206" s="14" t="s">
        <v>34</v>
      </c>
      <c r="AX206" s="14" t="s">
        <v>79</v>
      </c>
      <c r="AY206" s="226" t="s">
        <v>146</v>
      </c>
    </row>
    <row r="207" spans="1:65" s="14" customFormat="1" ht="11.25">
      <c r="B207" s="217"/>
      <c r="C207" s="218"/>
      <c r="D207" s="207" t="s">
        <v>155</v>
      </c>
      <c r="E207" s="219" t="s">
        <v>1</v>
      </c>
      <c r="F207" s="220" t="s">
        <v>328</v>
      </c>
      <c r="G207" s="218"/>
      <c r="H207" s="219" t="s">
        <v>1</v>
      </c>
      <c r="I207" s="221"/>
      <c r="J207" s="218"/>
      <c r="K207" s="218"/>
      <c r="L207" s="222"/>
      <c r="M207" s="223"/>
      <c r="N207" s="224"/>
      <c r="O207" s="224"/>
      <c r="P207" s="224"/>
      <c r="Q207" s="224"/>
      <c r="R207" s="224"/>
      <c r="S207" s="224"/>
      <c r="T207" s="225"/>
      <c r="AT207" s="226" t="s">
        <v>155</v>
      </c>
      <c r="AU207" s="226" t="s">
        <v>88</v>
      </c>
      <c r="AV207" s="14" t="s">
        <v>86</v>
      </c>
      <c r="AW207" s="14" t="s">
        <v>34</v>
      </c>
      <c r="AX207" s="14" t="s">
        <v>79</v>
      </c>
      <c r="AY207" s="226" t="s">
        <v>146</v>
      </c>
    </row>
    <row r="208" spans="1:65" s="13" customFormat="1" ht="11.25">
      <c r="B208" s="205"/>
      <c r="C208" s="206"/>
      <c r="D208" s="207" t="s">
        <v>155</v>
      </c>
      <c r="E208" s="208" t="s">
        <v>1</v>
      </c>
      <c r="F208" s="209" t="s">
        <v>406</v>
      </c>
      <c r="G208" s="206"/>
      <c r="H208" s="210">
        <v>580.79999999999995</v>
      </c>
      <c r="I208" s="211"/>
      <c r="J208" s="206"/>
      <c r="K208" s="206"/>
      <c r="L208" s="212"/>
      <c r="M208" s="213"/>
      <c r="N208" s="214"/>
      <c r="O208" s="214"/>
      <c r="P208" s="214"/>
      <c r="Q208" s="214"/>
      <c r="R208" s="214"/>
      <c r="S208" s="214"/>
      <c r="T208" s="215"/>
      <c r="AT208" s="216" t="s">
        <v>155</v>
      </c>
      <c r="AU208" s="216" t="s">
        <v>88</v>
      </c>
      <c r="AV208" s="13" t="s">
        <v>88</v>
      </c>
      <c r="AW208" s="13" t="s">
        <v>34</v>
      </c>
      <c r="AX208" s="13" t="s">
        <v>86</v>
      </c>
      <c r="AY208" s="216" t="s">
        <v>146</v>
      </c>
    </row>
    <row r="209" spans="1:65" s="2" customFormat="1" ht="24.2" customHeight="1">
      <c r="A209" s="35"/>
      <c r="B209" s="36"/>
      <c r="C209" s="192" t="s">
        <v>284</v>
      </c>
      <c r="D209" s="192" t="s">
        <v>148</v>
      </c>
      <c r="E209" s="193" t="s">
        <v>413</v>
      </c>
      <c r="F209" s="194" t="s">
        <v>414</v>
      </c>
      <c r="G209" s="195" t="s">
        <v>151</v>
      </c>
      <c r="H209" s="196">
        <v>580.79999999999995</v>
      </c>
      <c r="I209" s="197"/>
      <c r="J209" s="198">
        <f>ROUND(I209*H209,2)</f>
        <v>0</v>
      </c>
      <c r="K209" s="194" t="s">
        <v>152</v>
      </c>
      <c r="L209" s="40"/>
      <c r="M209" s="199" t="s">
        <v>1</v>
      </c>
      <c r="N209" s="200" t="s">
        <v>44</v>
      </c>
      <c r="O209" s="72"/>
      <c r="P209" s="201">
        <f>O209*H209</f>
        <v>0</v>
      </c>
      <c r="Q209" s="201">
        <v>0</v>
      </c>
      <c r="R209" s="201">
        <f>Q209*H209</f>
        <v>0</v>
      </c>
      <c r="S209" s="201">
        <v>0</v>
      </c>
      <c r="T209" s="202">
        <f>S209*H209</f>
        <v>0</v>
      </c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R209" s="203" t="s">
        <v>153</v>
      </c>
      <c r="AT209" s="203" t="s">
        <v>148</v>
      </c>
      <c r="AU209" s="203" t="s">
        <v>88</v>
      </c>
      <c r="AY209" s="18" t="s">
        <v>146</v>
      </c>
      <c r="BE209" s="204">
        <f>IF(N209="základní",J209,0)</f>
        <v>0</v>
      </c>
      <c r="BF209" s="204">
        <f>IF(N209="snížená",J209,0)</f>
        <v>0</v>
      </c>
      <c r="BG209" s="204">
        <f>IF(N209="zákl. přenesená",J209,0)</f>
        <v>0</v>
      </c>
      <c r="BH209" s="204">
        <f>IF(N209="sníž. přenesená",J209,0)</f>
        <v>0</v>
      </c>
      <c r="BI209" s="204">
        <f>IF(N209="nulová",J209,0)</f>
        <v>0</v>
      </c>
      <c r="BJ209" s="18" t="s">
        <v>86</v>
      </c>
      <c r="BK209" s="204">
        <f>ROUND(I209*H209,2)</f>
        <v>0</v>
      </c>
      <c r="BL209" s="18" t="s">
        <v>153</v>
      </c>
      <c r="BM209" s="203" t="s">
        <v>415</v>
      </c>
    </row>
    <row r="210" spans="1:65" s="14" customFormat="1" ht="11.25">
      <c r="B210" s="217"/>
      <c r="C210" s="218"/>
      <c r="D210" s="207" t="s">
        <v>155</v>
      </c>
      <c r="E210" s="219" t="s">
        <v>1</v>
      </c>
      <c r="F210" s="220" t="s">
        <v>327</v>
      </c>
      <c r="G210" s="218"/>
      <c r="H210" s="219" t="s">
        <v>1</v>
      </c>
      <c r="I210" s="221"/>
      <c r="J210" s="218"/>
      <c r="K210" s="218"/>
      <c r="L210" s="222"/>
      <c r="M210" s="223"/>
      <c r="N210" s="224"/>
      <c r="O210" s="224"/>
      <c r="P210" s="224"/>
      <c r="Q210" s="224"/>
      <c r="R210" s="224"/>
      <c r="S210" s="224"/>
      <c r="T210" s="225"/>
      <c r="AT210" s="226" t="s">
        <v>155</v>
      </c>
      <c r="AU210" s="226" t="s">
        <v>88</v>
      </c>
      <c r="AV210" s="14" t="s">
        <v>86</v>
      </c>
      <c r="AW210" s="14" t="s">
        <v>34</v>
      </c>
      <c r="AX210" s="14" t="s">
        <v>79</v>
      </c>
      <c r="AY210" s="226" t="s">
        <v>146</v>
      </c>
    </row>
    <row r="211" spans="1:65" s="14" customFormat="1" ht="11.25">
      <c r="B211" s="217"/>
      <c r="C211" s="218"/>
      <c r="D211" s="207" t="s">
        <v>155</v>
      </c>
      <c r="E211" s="219" t="s">
        <v>1</v>
      </c>
      <c r="F211" s="220" t="s">
        <v>328</v>
      </c>
      <c r="G211" s="218"/>
      <c r="H211" s="219" t="s">
        <v>1</v>
      </c>
      <c r="I211" s="221"/>
      <c r="J211" s="218"/>
      <c r="K211" s="218"/>
      <c r="L211" s="222"/>
      <c r="M211" s="223"/>
      <c r="N211" s="224"/>
      <c r="O211" s="224"/>
      <c r="P211" s="224"/>
      <c r="Q211" s="224"/>
      <c r="R211" s="224"/>
      <c r="S211" s="224"/>
      <c r="T211" s="225"/>
      <c r="AT211" s="226" t="s">
        <v>155</v>
      </c>
      <c r="AU211" s="226" t="s">
        <v>88</v>
      </c>
      <c r="AV211" s="14" t="s">
        <v>86</v>
      </c>
      <c r="AW211" s="14" t="s">
        <v>34</v>
      </c>
      <c r="AX211" s="14" t="s">
        <v>79</v>
      </c>
      <c r="AY211" s="226" t="s">
        <v>146</v>
      </c>
    </row>
    <row r="212" spans="1:65" s="13" customFormat="1" ht="11.25">
      <c r="B212" s="205"/>
      <c r="C212" s="206"/>
      <c r="D212" s="207" t="s">
        <v>155</v>
      </c>
      <c r="E212" s="208" t="s">
        <v>1</v>
      </c>
      <c r="F212" s="209" t="s">
        <v>406</v>
      </c>
      <c r="G212" s="206"/>
      <c r="H212" s="210">
        <v>580.79999999999995</v>
      </c>
      <c r="I212" s="211"/>
      <c r="J212" s="206"/>
      <c r="K212" s="206"/>
      <c r="L212" s="212"/>
      <c r="M212" s="213"/>
      <c r="N212" s="214"/>
      <c r="O212" s="214"/>
      <c r="P212" s="214"/>
      <c r="Q212" s="214"/>
      <c r="R212" s="214"/>
      <c r="S212" s="214"/>
      <c r="T212" s="215"/>
      <c r="AT212" s="216" t="s">
        <v>155</v>
      </c>
      <c r="AU212" s="216" t="s">
        <v>88</v>
      </c>
      <c r="AV212" s="13" t="s">
        <v>88</v>
      </c>
      <c r="AW212" s="13" t="s">
        <v>34</v>
      </c>
      <c r="AX212" s="13" t="s">
        <v>86</v>
      </c>
      <c r="AY212" s="216" t="s">
        <v>146</v>
      </c>
    </row>
    <row r="213" spans="1:65" s="2" customFormat="1" ht="24.2" customHeight="1">
      <c r="A213" s="35"/>
      <c r="B213" s="36"/>
      <c r="C213" s="192" t="s">
        <v>290</v>
      </c>
      <c r="D213" s="192" t="s">
        <v>148</v>
      </c>
      <c r="E213" s="193" t="s">
        <v>416</v>
      </c>
      <c r="F213" s="194" t="s">
        <v>417</v>
      </c>
      <c r="G213" s="195" t="s">
        <v>151</v>
      </c>
      <c r="H213" s="196">
        <v>580.79999999999995</v>
      </c>
      <c r="I213" s="197"/>
      <c r="J213" s="198">
        <f>ROUND(I213*H213,2)</f>
        <v>0</v>
      </c>
      <c r="K213" s="194" t="s">
        <v>152</v>
      </c>
      <c r="L213" s="40"/>
      <c r="M213" s="199" t="s">
        <v>1</v>
      </c>
      <c r="N213" s="200" t="s">
        <v>44</v>
      </c>
      <c r="O213" s="72"/>
      <c r="P213" s="201">
        <f>O213*H213</f>
        <v>0</v>
      </c>
      <c r="Q213" s="201">
        <v>0</v>
      </c>
      <c r="R213" s="201">
        <f>Q213*H213</f>
        <v>0</v>
      </c>
      <c r="S213" s="201">
        <v>0</v>
      </c>
      <c r="T213" s="202">
        <f>S213*H213</f>
        <v>0</v>
      </c>
      <c r="U213" s="35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R213" s="203" t="s">
        <v>153</v>
      </c>
      <c r="AT213" s="203" t="s">
        <v>148</v>
      </c>
      <c r="AU213" s="203" t="s">
        <v>88</v>
      </c>
      <c r="AY213" s="18" t="s">
        <v>146</v>
      </c>
      <c r="BE213" s="204">
        <f>IF(N213="základní",J213,0)</f>
        <v>0</v>
      </c>
      <c r="BF213" s="204">
        <f>IF(N213="snížená",J213,0)</f>
        <v>0</v>
      </c>
      <c r="BG213" s="204">
        <f>IF(N213="zákl. přenesená",J213,0)</f>
        <v>0</v>
      </c>
      <c r="BH213" s="204">
        <f>IF(N213="sníž. přenesená",J213,0)</f>
        <v>0</v>
      </c>
      <c r="BI213" s="204">
        <f>IF(N213="nulová",J213,0)</f>
        <v>0</v>
      </c>
      <c r="BJ213" s="18" t="s">
        <v>86</v>
      </c>
      <c r="BK213" s="204">
        <f>ROUND(I213*H213,2)</f>
        <v>0</v>
      </c>
      <c r="BL213" s="18" t="s">
        <v>153</v>
      </c>
      <c r="BM213" s="203" t="s">
        <v>418</v>
      </c>
    </row>
    <row r="214" spans="1:65" s="14" customFormat="1" ht="11.25">
      <c r="B214" s="217"/>
      <c r="C214" s="218"/>
      <c r="D214" s="207" t="s">
        <v>155</v>
      </c>
      <c r="E214" s="219" t="s">
        <v>1</v>
      </c>
      <c r="F214" s="220" t="s">
        <v>327</v>
      </c>
      <c r="G214" s="218"/>
      <c r="H214" s="219" t="s">
        <v>1</v>
      </c>
      <c r="I214" s="221"/>
      <c r="J214" s="218"/>
      <c r="K214" s="218"/>
      <c r="L214" s="222"/>
      <c r="M214" s="223"/>
      <c r="N214" s="224"/>
      <c r="O214" s="224"/>
      <c r="P214" s="224"/>
      <c r="Q214" s="224"/>
      <c r="R214" s="224"/>
      <c r="S214" s="224"/>
      <c r="T214" s="225"/>
      <c r="AT214" s="226" t="s">
        <v>155</v>
      </c>
      <c r="AU214" s="226" t="s">
        <v>88</v>
      </c>
      <c r="AV214" s="14" t="s">
        <v>86</v>
      </c>
      <c r="AW214" s="14" t="s">
        <v>34</v>
      </c>
      <c r="AX214" s="14" t="s">
        <v>79</v>
      </c>
      <c r="AY214" s="226" t="s">
        <v>146</v>
      </c>
    </row>
    <row r="215" spans="1:65" s="14" customFormat="1" ht="11.25">
      <c r="B215" s="217"/>
      <c r="C215" s="218"/>
      <c r="D215" s="207" t="s">
        <v>155</v>
      </c>
      <c r="E215" s="219" t="s">
        <v>1</v>
      </c>
      <c r="F215" s="220" t="s">
        <v>328</v>
      </c>
      <c r="G215" s="218"/>
      <c r="H215" s="219" t="s">
        <v>1</v>
      </c>
      <c r="I215" s="221"/>
      <c r="J215" s="218"/>
      <c r="K215" s="218"/>
      <c r="L215" s="222"/>
      <c r="M215" s="223"/>
      <c r="N215" s="224"/>
      <c r="O215" s="224"/>
      <c r="P215" s="224"/>
      <c r="Q215" s="224"/>
      <c r="R215" s="224"/>
      <c r="S215" s="224"/>
      <c r="T215" s="225"/>
      <c r="AT215" s="226" t="s">
        <v>155</v>
      </c>
      <c r="AU215" s="226" t="s">
        <v>88</v>
      </c>
      <c r="AV215" s="14" t="s">
        <v>86</v>
      </c>
      <c r="AW215" s="14" t="s">
        <v>34</v>
      </c>
      <c r="AX215" s="14" t="s">
        <v>79</v>
      </c>
      <c r="AY215" s="226" t="s">
        <v>146</v>
      </c>
    </row>
    <row r="216" spans="1:65" s="13" customFormat="1" ht="11.25">
      <c r="B216" s="205"/>
      <c r="C216" s="206"/>
      <c r="D216" s="207" t="s">
        <v>155</v>
      </c>
      <c r="E216" s="208" t="s">
        <v>1</v>
      </c>
      <c r="F216" s="209" t="s">
        <v>406</v>
      </c>
      <c r="G216" s="206"/>
      <c r="H216" s="210">
        <v>580.79999999999995</v>
      </c>
      <c r="I216" s="211"/>
      <c r="J216" s="206"/>
      <c r="K216" s="206"/>
      <c r="L216" s="212"/>
      <c r="M216" s="213"/>
      <c r="N216" s="214"/>
      <c r="O216" s="214"/>
      <c r="P216" s="214"/>
      <c r="Q216" s="214"/>
      <c r="R216" s="214"/>
      <c r="S216" s="214"/>
      <c r="T216" s="215"/>
      <c r="AT216" s="216" t="s">
        <v>155</v>
      </c>
      <c r="AU216" s="216" t="s">
        <v>88</v>
      </c>
      <c r="AV216" s="13" t="s">
        <v>88</v>
      </c>
      <c r="AW216" s="13" t="s">
        <v>34</v>
      </c>
      <c r="AX216" s="13" t="s">
        <v>86</v>
      </c>
      <c r="AY216" s="216" t="s">
        <v>146</v>
      </c>
    </row>
    <row r="217" spans="1:65" s="2" customFormat="1" ht="44.25" customHeight="1">
      <c r="A217" s="35"/>
      <c r="B217" s="36"/>
      <c r="C217" s="192" t="s">
        <v>296</v>
      </c>
      <c r="D217" s="192" t="s">
        <v>148</v>
      </c>
      <c r="E217" s="193" t="s">
        <v>419</v>
      </c>
      <c r="F217" s="194" t="s">
        <v>420</v>
      </c>
      <c r="G217" s="195" t="s">
        <v>151</v>
      </c>
      <c r="H217" s="196">
        <v>580.79999999999995</v>
      </c>
      <c r="I217" s="197"/>
      <c r="J217" s="198">
        <f>ROUND(I217*H217,2)</f>
        <v>0</v>
      </c>
      <c r="K217" s="194" t="s">
        <v>152</v>
      </c>
      <c r="L217" s="40"/>
      <c r="M217" s="199" t="s">
        <v>1</v>
      </c>
      <c r="N217" s="200" t="s">
        <v>44</v>
      </c>
      <c r="O217" s="72"/>
      <c r="P217" s="201">
        <f>O217*H217</f>
        <v>0</v>
      </c>
      <c r="Q217" s="201">
        <v>0</v>
      </c>
      <c r="R217" s="201">
        <f>Q217*H217</f>
        <v>0</v>
      </c>
      <c r="S217" s="201">
        <v>0</v>
      </c>
      <c r="T217" s="202">
        <f>S217*H217</f>
        <v>0</v>
      </c>
      <c r="U217" s="35"/>
      <c r="V217" s="35"/>
      <c r="W217" s="35"/>
      <c r="X217" s="35"/>
      <c r="Y217" s="35"/>
      <c r="Z217" s="35"/>
      <c r="AA217" s="35"/>
      <c r="AB217" s="35"/>
      <c r="AC217" s="35"/>
      <c r="AD217" s="35"/>
      <c r="AE217" s="35"/>
      <c r="AR217" s="203" t="s">
        <v>153</v>
      </c>
      <c r="AT217" s="203" t="s">
        <v>148</v>
      </c>
      <c r="AU217" s="203" t="s">
        <v>88</v>
      </c>
      <c r="AY217" s="18" t="s">
        <v>146</v>
      </c>
      <c r="BE217" s="204">
        <f>IF(N217="základní",J217,0)</f>
        <v>0</v>
      </c>
      <c r="BF217" s="204">
        <f>IF(N217="snížená",J217,0)</f>
        <v>0</v>
      </c>
      <c r="BG217" s="204">
        <f>IF(N217="zákl. přenesená",J217,0)</f>
        <v>0</v>
      </c>
      <c r="BH217" s="204">
        <f>IF(N217="sníž. přenesená",J217,0)</f>
        <v>0</v>
      </c>
      <c r="BI217" s="204">
        <f>IF(N217="nulová",J217,0)</f>
        <v>0</v>
      </c>
      <c r="BJ217" s="18" t="s">
        <v>86</v>
      </c>
      <c r="BK217" s="204">
        <f>ROUND(I217*H217,2)</f>
        <v>0</v>
      </c>
      <c r="BL217" s="18" t="s">
        <v>153</v>
      </c>
      <c r="BM217" s="203" t="s">
        <v>421</v>
      </c>
    </row>
    <row r="218" spans="1:65" s="14" customFormat="1" ht="11.25">
      <c r="B218" s="217"/>
      <c r="C218" s="218"/>
      <c r="D218" s="207" t="s">
        <v>155</v>
      </c>
      <c r="E218" s="219" t="s">
        <v>1</v>
      </c>
      <c r="F218" s="220" t="s">
        <v>327</v>
      </c>
      <c r="G218" s="218"/>
      <c r="H218" s="219" t="s">
        <v>1</v>
      </c>
      <c r="I218" s="221"/>
      <c r="J218" s="218"/>
      <c r="K218" s="218"/>
      <c r="L218" s="222"/>
      <c r="M218" s="223"/>
      <c r="N218" s="224"/>
      <c r="O218" s="224"/>
      <c r="P218" s="224"/>
      <c r="Q218" s="224"/>
      <c r="R218" s="224"/>
      <c r="S218" s="224"/>
      <c r="T218" s="225"/>
      <c r="AT218" s="226" t="s">
        <v>155</v>
      </c>
      <c r="AU218" s="226" t="s">
        <v>88</v>
      </c>
      <c r="AV218" s="14" t="s">
        <v>86</v>
      </c>
      <c r="AW218" s="14" t="s">
        <v>34</v>
      </c>
      <c r="AX218" s="14" t="s">
        <v>79</v>
      </c>
      <c r="AY218" s="226" t="s">
        <v>146</v>
      </c>
    </row>
    <row r="219" spans="1:65" s="14" customFormat="1" ht="11.25">
      <c r="B219" s="217"/>
      <c r="C219" s="218"/>
      <c r="D219" s="207" t="s">
        <v>155</v>
      </c>
      <c r="E219" s="219" t="s">
        <v>1</v>
      </c>
      <c r="F219" s="220" t="s">
        <v>328</v>
      </c>
      <c r="G219" s="218"/>
      <c r="H219" s="219" t="s">
        <v>1</v>
      </c>
      <c r="I219" s="221"/>
      <c r="J219" s="218"/>
      <c r="K219" s="218"/>
      <c r="L219" s="222"/>
      <c r="M219" s="223"/>
      <c r="N219" s="224"/>
      <c r="O219" s="224"/>
      <c r="P219" s="224"/>
      <c r="Q219" s="224"/>
      <c r="R219" s="224"/>
      <c r="S219" s="224"/>
      <c r="T219" s="225"/>
      <c r="AT219" s="226" t="s">
        <v>155</v>
      </c>
      <c r="AU219" s="226" t="s">
        <v>88</v>
      </c>
      <c r="AV219" s="14" t="s">
        <v>86</v>
      </c>
      <c r="AW219" s="14" t="s">
        <v>34</v>
      </c>
      <c r="AX219" s="14" t="s">
        <v>79</v>
      </c>
      <c r="AY219" s="226" t="s">
        <v>146</v>
      </c>
    </row>
    <row r="220" spans="1:65" s="13" customFormat="1" ht="11.25">
      <c r="B220" s="205"/>
      <c r="C220" s="206"/>
      <c r="D220" s="207" t="s">
        <v>155</v>
      </c>
      <c r="E220" s="208" t="s">
        <v>1</v>
      </c>
      <c r="F220" s="209" t="s">
        <v>406</v>
      </c>
      <c r="G220" s="206"/>
      <c r="H220" s="210">
        <v>580.79999999999995</v>
      </c>
      <c r="I220" s="211"/>
      <c r="J220" s="206"/>
      <c r="K220" s="206"/>
      <c r="L220" s="212"/>
      <c r="M220" s="213"/>
      <c r="N220" s="214"/>
      <c r="O220" s="214"/>
      <c r="P220" s="214"/>
      <c r="Q220" s="214"/>
      <c r="R220" s="214"/>
      <c r="S220" s="214"/>
      <c r="T220" s="215"/>
      <c r="AT220" s="216" t="s">
        <v>155</v>
      </c>
      <c r="AU220" s="216" t="s">
        <v>88</v>
      </c>
      <c r="AV220" s="13" t="s">
        <v>88</v>
      </c>
      <c r="AW220" s="13" t="s">
        <v>34</v>
      </c>
      <c r="AX220" s="13" t="s">
        <v>86</v>
      </c>
      <c r="AY220" s="216" t="s">
        <v>146</v>
      </c>
    </row>
    <row r="221" spans="1:65" s="2" customFormat="1" ht="78" customHeight="1">
      <c r="A221" s="35"/>
      <c r="B221" s="36"/>
      <c r="C221" s="192" t="s">
        <v>304</v>
      </c>
      <c r="D221" s="192" t="s">
        <v>148</v>
      </c>
      <c r="E221" s="193" t="s">
        <v>422</v>
      </c>
      <c r="F221" s="194" t="s">
        <v>423</v>
      </c>
      <c r="G221" s="195" t="s">
        <v>151</v>
      </c>
      <c r="H221" s="196">
        <v>3.25</v>
      </c>
      <c r="I221" s="197"/>
      <c r="J221" s="198">
        <f>ROUND(I221*H221,2)</f>
        <v>0</v>
      </c>
      <c r="K221" s="194" t="s">
        <v>152</v>
      </c>
      <c r="L221" s="40"/>
      <c r="M221" s="199" t="s">
        <v>1</v>
      </c>
      <c r="N221" s="200" t="s">
        <v>44</v>
      </c>
      <c r="O221" s="72"/>
      <c r="P221" s="201">
        <f>O221*H221</f>
        <v>0</v>
      </c>
      <c r="Q221" s="201">
        <v>8.9219999999999994E-2</v>
      </c>
      <c r="R221" s="201">
        <f>Q221*H221</f>
        <v>0.28996499999999997</v>
      </c>
      <c r="S221" s="201">
        <v>0</v>
      </c>
      <c r="T221" s="202">
        <f>S221*H221</f>
        <v>0</v>
      </c>
      <c r="U221" s="35"/>
      <c r="V221" s="35"/>
      <c r="W221" s="35"/>
      <c r="X221" s="35"/>
      <c r="Y221" s="35"/>
      <c r="Z221" s="35"/>
      <c r="AA221" s="35"/>
      <c r="AB221" s="35"/>
      <c r="AC221" s="35"/>
      <c r="AD221" s="35"/>
      <c r="AE221" s="35"/>
      <c r="AR221" s="203" t="s">
        <v>153</v>
      </c>
      <c r="AT221" s="203" t="s">
        <v>148</v>
      </c>
      <c r="AU221" s="203" t="s">
        <v>88</v>
      </c>
      <c r="AY221" s="18" t="s">
        <v>146</v>
      </c>
      <c r="BE221" s="204">
        <f>IF(N221="základní",J221,0)</f>
        <v>0</v>
      </c>
      <c r="BF221" s="204">
        <f>IF(N221="snížená",J221,0)</f>
        <v>0</v>
      </c>
      <c r="BG221" s="204">
        <f>IF(N221="zákl. přenesená",J221,0)</f>
        <v>0</v>
      </c>
      <c r="BH221" s="204">
        <f>IF(N221="sníž. přenesená",J221,0)</f>
        <v>0</v>
      </c>
      <c r="BI221" s="204">
        <f>IF(N221="nulová",J221,0)</f>
        <v>0</v>
      </c>
      <c r="BJ221" s="18" t="s">
        <v>86</v>
      </c>
      <c r="BK221" s="204">
        <f>ROUND(I221*H221,2)</f>
        <v>0</v>
      </c>
      <c r="BL221" s="18" t="s">
        <v>153</v>
      </c>
      <c r="BM221" s="203" t="s">
        <v>424</v>
      </c>
    </row>
    <row r="222" spans="1:65" s="14" customFormat="1" ht="11.25">
      <c r="B222" s="217"/>
      <c r="C222" s="218"/>
      <c r="D222" s="207" t="s">
        <v>155</v>
      </c>
      <c r="E222" s="219" t="s">
        <v>1</v>
      </c>
      <c r="F222" s="220" t="s">
        <v>425</v>
      </c>
      <c r="G222" s="218"/>
      <c r="H222" s="219" t="s">
        <v>1</v>
      </c>
      <c r="I222" s="221"/>
      <c r="J222" s="218"/>
      <c r="K222" s="218"/>
      <c r="L222" s="222"/>
      <c r="M222" s="223"/>
      <c r="N222" s="224"/>
      <c r="O222" s="224"/>
      <c r="P222" s="224"/>
      <c r="Q222" s="224"/>
      <c r="R222" s="224"/>
      <c r="S222" s="224"/>
      <c r="T222" s="225"/>
      <c r="AT222" s="226" t="s">
        <v>155</v>
      </c>
      <c r="AU222" s="226" t="s">
        <v>88</v>
      </c>
      <c r="AV222" s="14" t="s">
        <v>86</v>
      </c>
      <c r="AW222" s="14" t="s">
        <v>34</v>
      </c>
      <c r="AX222" s="14" t="s">
        <v>79</v>
      </c>
      <c r="AY222" s="226" t="s">
        <v>146</v>
      </c>
    </row>
    <row r="223" spans="1:65" s="13" customFormat="1" ht="11.25">
      <c r="B223" s="205"/>
      <c r="C223" s="206"/>
      <c r="D223" s="207" t="s">
        <v>155</v>
      </c>
      <c r="E223" s="208" t="s">
        <v>1</v>
      </c>
      <c r="F223" s="209" t="s">
        <v>323</v>
      </c>
      <c r="G223" s="206"/>
      <c r="H223" s="210">
        <v>3.25</v>
      </c>
      <c r="I223" s="211"/>
      <c r="J223" s="206"/>
      <c r="K223" s="206"/>
      <c r="L223" s="212"/>
      <c r="M223" s="213"/>
      <c r="N223" s="214"/>
      <c r="O223" s="214"/>
      <c r="P223" s="214"/>
      <c r="Q223" s="214"/>
      <c r="R223" s="214"/>
      <c r="S223" s="214"/>
      <c r="T223" s="215"/>
      <c r="AT223" s="216" t="s">
        <v>155</v>
      </c>
      <c r="AU223" s="216" t="s">
        <v>88</v>
      </c>
      <c r="AV223" s="13" t="s">
        <v>88</v>
      </c>
      <c r="AW223" s="13" t="s">
        <v>34</v>
      </c>
      <c r="AX223" s="13" t="s">
        <v>86</v>
      </c>
      <c r="AY223" s="216" t="s">
        <v>146</v>
      </c>
    </row>
    <row r="224" spans="1:65" s="12" customFormat="1" ht="22.9" customHeight="1">
      <c r="B224" s="176"/>
      <c r="C224" s="177"/>
      <c r="D224" s="178" t="s">
        <v>78</v>
      </c>
      <c r="E224" s="190" t="s">
        <v>190</v>
      </c>
      <c r="F224" s="190" t="s">
        <v>211</v>
      </c>
      <c r="G224" s="177"/>
      <c r="H224" s="177"/>
      <c r="I224" s="180"/>
      <c r="J224" s="191">
        <f>BK224</f>
        <v>0</v>
      </c>
      <c r="K224" s="177"/>
      <c r="L224" s="182"/>
      <c r="M224" s="183"/>
      <c r="N224" s="184"/>
      <c r="O224" s="184"/>
      <c r="P224" s="185">
        <f>SUM(P225:P227)</f>
        <v>0</v>
      </c>
      <c r="Q224" s="184"/>
      <c r="R224" s="185">
        <f>SUM(R225:R227)</f>
        <v>0.14494000000000001</v>
      </c>
      <c r="S224" s="184"/>
      <c r="T224" s="186">
        <f>SUM(T225:T227)</f>
        <v>0</v>
      </c>
      <c r="AR224" s="187" t="s">
        <v>86</v>
      </c>
      <c r="AT224" s="188" t="s">
        <v>78</v>
      </c>
      <c r="AU224" s="188" t="s">
        <v>86</v>
      </c>
      <c r="AY224" s="187" t="s">
        <v>146</v>
      </c>
      <c r="BK224" s="189">
        <f>SUM(BK225:BK227)</f>
        <v>0</v>
      </c>
    </row>
    <row r="225" spans="1:65" s="2" customFormat="1" ht="16.5" customHeight="1">
      <c r="A225" s="35"/>
      <c r="B225" s="36"/>
      <c r="C225" s="192" t="s">
        <v>308</v>
      </c>
      <c r="D225" s="192" t="s">
        <v>148</v>
      </c>
      <c r="E225" s="193" t="s">
        <v>426</v>
      </c>
      <c r="F225" s="194" t="s">
        <v>427</v>
      </c>
      <c r="G225" s="195" t="s">
        <v>428</v>
      </c>
      <c r="H225" s="196">
        <v>1</v>
      </c>
      <c r="I225" s="197"/>
      <c r="J225" s="198">
        <f>ROUND(I225*H225,2)</f>
        <v>0</v>
      </c>
      <c r="K225" s="194" t="s">
        <v>1</v>
      </c>
      <c r="L225" s="40"/>
      <c r="M225" s="199" t="s">
        <v>1</v>
      </c>
      <c r="N225" s="200" t="s">
        <v>44</v>
      </c>
      <c r="O225" s="72"/>
      <c r="P225" s="201">
        <f>O225*H225</f>
        <v>0</v>
      </c>
      <c r="Q225" s="201">
        <v>0.14494000000000001</v>
      </c>
      <c r="R225" s="201">
        <f>Q225*H225</f>
        <v>0.14494000000000001</v>
      </c>
      <c r="S225" s="201">
        <v>0</v>
      </c>
      <c r="T225" s="202">
        <f>S225*H225</f>
        <v>0</v>
      </c>
      <c r="U225" s="35"/>
      <c r="V225" s="35"/>
      <c r="W225" s="35"/>
      <c r="X225" s="35"/>
      <c r="Y225" s="35"/>
      <c r="Z225" s="35"/>
      <c r="AA225" s="35"/>
      <c r="AB225" s="35"/>
      <c r="AC225" s="35"/>
      <c r="AD225" s="35"/>
      <c r="AE225" s="35"/>
      <c r="AR225" s="203" t="s">
        <v>153</v>
      </c>
      <c r="AT225" s="203" t="s">
        <v>148</v>
      </c>
      <c r="AU225" s="203" t="s">
        <v>88</v>
      </c>
      <c r="AY225" s="18" t="s">
        <v>146</v>
      </c>
      <c r="BE225" s="204">
        <f>IF(N225="základní",J225,0)</f>
        <v>0</v>
      </c>
      <c r="BF225" s="204">
        <f>IF(N225="snížená",J225,0)</f>
        <v>0</v>
      </c>
      <c r="BG225" s="204">
        <f>IF(N225="zákl. přenesená",J225,0)</f>
        <v>0</v>
      </c>
      <c r="BH225" s="204">
        <f>IF(N225="sníž. přenesená",J225,0)</f>
        <v>0</v>
      </c>
      <c r="BI225" s="204">
        <f>IF(N225="nulová",J225,0)</f>
        <v>0</v>
      </c>
      <c r="BJ225" s="18" t="s">
        <v>86</v>
      </c>
      <c r="BK225" s="204">
        <f>ROUND(I225*H225,2)</f>
        <v>0</v>
      </c>
      <c r="BL225" s="18" t="s">
        <v>153</v>
      </c>
      <c r="BM225" s="203" t="s">
        <v>429</v>
      </c>
    </row>
    <row r="226" spans="1:65" s="14" customFormat="1" ht="11.25">
      <c r="B226" s="217"/>
      <c r="C226" s="218"/>
      <c r="D226" s="207" t="s">
        <v>155</v>
      </c>
      <c r="E226" s="219" t="s">
        <v>1</v>
      </c>
      <c r="F226" s="220" t="s">
        <v>430</v>
      </c>
      <c r="G226" s="218"/>
      <c r="H226" s="219" t="s">
        <v>1</v>
      </c>
      <c r="I226" s="221"/>
      <c r="J226" s="218"/>
      <c r="K226" s="218"/>
      <c r="L226" s="222"/>
      <c r="M226" s="223"/>
      <c r="N226" s="224"/>
      <c r="O226" s="224"/>
      <c r="P226" s="224"/>
      <c r="Q226" s="224"/>
      <c r="R226" s="224"/>
      <c r="S226" s="224"/>
      <c r="T226" s="225"/>
      <c r="AT226" s="226" t="s">
        <v>155</v>
      </c>
      <c r="AU226" s="226" t="s">
        <v>88</v>
      </c>
      <c r="AV226" s="14" t="s">
        <v>86</v>
      </c>
      <c r="AW226" s="14" t="s">
        <v>34</v>
      </c>
      <c r="AX226" s="14" t="s">
        <v>79</v>
      </c>
      <c r="AY226" s="226" t="s">
        <v>146</v>
      </c>
    </row>
    <row r="227" spans="1:65" s="13" customFormat="1" ht="11.25">
      <c r="B227" s="205"/>
      <c r="C227" s="206"/>
      <c r="D227" s="207" t="s">
        <v>155</v>
      </c>
      <c r="E227" s="208" t="s">
        <v>1</v>
      </c>
      <c r="F227" s="209" t="s">
        <v>86</v>
      </c>
      <c r="G227" s="206"/>
      <c r="H227" s="210">
        <v>1</v>
      </c>
      <c r="I227" s="211"/>
      <c r="J227" s="206"/>
      <c r="K227" s="206"/>
      <c r="L227" s="212"/>
      <c r="M227" s="213"/>
      <c r="N227" s="214"/>
      <c r="O227" s="214"/>
      <c r="P227" s="214"/>
      <c r="Q227" s="214"/>
      <c r="R227" s="214"/>
      <c r="S227" s="214"/>
      <c r="T227" s="215"/>
      <c r="AT227" s="216" t="s">
        <v>155</v>
      </c>
      <c r="AU227" s="216" t="s">
        <v>88</v>
      </c>
      <c r="AV227" s="13" t="s">
        <v>88</v>
      </c>
      <c r="AW227" s="13" t="s">
        <v>34</v>
      </c>
      <c r="AX227" s="13" t="s">
        <v>86</v>
      </c>
      <c r="AY227" s="216" t="s">
        <v>146</v>
      </c>
    </row>
    <row r="228" spans="1:65" s="12" customFormat="1" ht="22.9" customHeight="1">
      <c r="B228" s="176"/>
      <c r="C228" s="177"/>
      <c r="D228" s="178" t="s">
        <v>78</v>
      </c>
      <c r="E228" s="190" t="s">
        <v>195</v>
      </c>
      <c r="F228" s="190" t="s">
        <v>249</v>
      </c>
      <c r="G228" s="177"/>
      <c r="H228" s="177"/>
      <c r="I228" s="180"/>
      <c r="J228" s="191">
        <f>BK228</f>
        <v>0</v>
      </c>
      <c r="K228" s="177"/>
      <c r="L228" s="182"/>
      <c r="M228" s="183"/>
      <c r="N228" s="184"/>
      <c r="O228" s="184"/>
      <c r="P228" s="185">
        <f>SUM(P229:P250)</f>
        <v>0</v>
      </c>
      <c r="Q228" s="184"/>
      <c r="R228" s="185">
        <f>SUM(R229:R250)</f>
        <v>48.793663904000006</v>
      </c>
      <c r="S228" s="184"/>
      <c r="T228" s="186">
        <f>SUM(T229:T250)</f>
        <v>23.38</v>
      </c>
      <c r="AR228" s="187" t="s">
        <v>86</v>
      </c>
      <c r="AT228" s="188" t="s">
        <v>78</v>
      </c>
      <c r="AU228" s="188" t="s">
        <v>86</v>
      </c>
      <c r="AY228" s="187" t="s">
        <v>146</v>
      </c>
      <c r="BK228" s="189">
        <f>SUM(BK229:BK250)</f>
        <v>0</v>
      </c>
    </row>
    <row r="229" spans="1:65" s="2" customFormat="1" ht="49.15" customHeight="1">
      <c r="A229" s="35"/>
      <c r="B229" s="36"/>
      <c r="C229" s="192" t="s">
        <v>312</v>
      </c>
      <c r="D229" s="192" t="s">
        <v>148</v>
      </c>
      <c r="E229" s="193" t="s">
        <v>431</v>
      </c>
      <c r="F229" s="194" t="s">
        <v>432</v>
      </c>
      <c r="G229" s="195" t="s">
        <v>252</v>
      </c>
      <c r="H229" s="196">
        <v>101.9</v>
      </c>
      <c r="I229" s="197"/>
      <c r="J229" s="198">
        <f>ROUND(I229*H229,2)</f>
        <v>0</v>
      </c>
      <c r="K229" s="194" t="s">
        <v>152</v>
      </c>
      <c r="L229" s="40"/>
      <c r="M229" s="199" t="s">
        <v>1</v>
      </c>
      <c r="N229" s="200" t="s">
        <v>44</v>
      </c>
      <c r="O229" s="72"/>
      <c r="P229" s="201">
        <f>O229*H229</f>
        <v>0</v>
      </c>
      <c r="Q229" s="201">
        <v>0.15539952000000001</v>
      </c>
      <c r="R229" s="201">
        <f>Q229*H229</f>
        <v>15.835211088000003</v>
      </c>
      <c r="S229" s="201">
        <v>0</v>
      </c>
      <c r="T229" s="202">
        <f>S229*H229</f>
        <v>0</v>
      </c>
      <c r="U229" s="35"/>
      <c r="V229" s="35"/>
      <c r="W229" s="35"/>
      <c r="X229" s="35"/>
      <c r="Y229" s="35"/>
      <c r="Z229" s="35"/>
      <c r="AA229" s="35"/>
      <c r="AB229" s="35"/>
      <c r="AC229" s="35"/>
      <c r="AD229" s="35"/>
      <c r="AE229" s="35"/>
      <c r="AR229" s="203" t="s">
        <v>153</v>
      </c>
      <c r="AT229" s="203" t="s">
        <v>148</v>
      </c>
      <c r="AU229" s="203" t="s">
        <v>88</v>
      </c>
      <c r="AY229" s="18" t="s">
        <v>146</v>
      </c>
      <c r="BE229" s="204">
        <f>IF(N229="základní",J229,0)</f>
        <v>0</v>
      </c>
      <c r="BF229" s="204">
        <f>IF(N229="snížená",J229,0)</f>
        <v>0</v>
      </c>
      <c r="BG229" s="204">
        <f>IF(N229="zákl. přenesená",J229,0)</f>
        <v>0</v>
      </c>
      <c r="BH229" s="204">
        <f>IF(N229="sníž. přenesená",J229,0)</f>
        <v>0</v>
      </c>
      <c r="BI229" s="204">
        <f>IF(N229="nulová",J229,0)</f>
        <v>0</v>
      </c>
      <c r="BJ229" s="18" t="s">
        <v>86</v>
      </c>
      <c r="BK229" s="204">
        <f>ROUND(I229*H229,2)</f>
        <v>0</v>
      </c>
      <c r="BL229" s="18" t="s">
        <v>153</v>
      </c>
      <c r="BM229" s="203" t="s">
        <v>433</v>
      </c>
    </row>
    <row r="230" spans="1:65" s="2" customFormat="1" ht="16.5" customHeight="1">
      <c r="A230" s="35"/>
      <c r="B230" s="36"/>
      <c r="C230" s="238" t="s">
        <v>434</v>
      </c>
      <c r="D230" s="238" t="s">
        <v>196</v>
      </c>
      <c r="E230" s="239" t="s">
        <v>435</v>
      </c>
      <c r="F230" s="240" t="s">
        <v>436</v>
      </c>
      <c r="G230" s="241" t="s">
        <v>252</v>
      </c>
      <c r="H230" s="242">
        <v>103.938</v>
      </c>
      <c r="I230" s="243"/>
      <c r="J230" s="244">
        <f>ROUND(I230*H230,2)</f>
        <v>0</v>
      </c>
      <c r="K230" s="240" t="s">
        <v>152</v>
      </c>
      <c r="L230" s="245"/>
      <c r="M230" s="246" t="s">
        <v>1</v>
      </c>
      <c r="N230" s="247" t="s">
        <v>44</v>
      </c>
      <c r="O230" s="72"/>
      <c r="P230" s="201">
        <f>O230*H230</f>
        <v>0</v>
      </c>
      <c r="Q230" s="201">
        <v>0.08</v>
      </c>
      <c r="R230" s="201">
        <f>Q230*H230</f>
        <v>8.3150399999999998</v>
      </c>
      <c r="S230" s="201">
        <v>0</v>
      </c>
      <c r="T230" s="202">
        <f>S230*H230</f>
        <v>0</v>
      </c>
      <c r="U230" s="35"/>
      <c r="V230" s="35"/>
      <c r="W230" s="35"/>
      <c r="X230" s="35"/>
      <c r="Y230" s="35"/>
      <c r="Z230" s="35"/>
      <c r="AA230" s="35"/>
      <c r="AB230" s="35"/>
      <c r="AC230" s="35"/>
      <c r="AD230" s="35"/>
      <c r="AE230" s="35"/>
      <c r="AR230" s="203" t="s">
        <v>190</v>
      </c>
      <c r="AT230" s="203" t="s">
        <v>196</v>
      </c>
      <c r="AU230" s="203" t="s">
        <v>88</v>
      </c>
      <c r="AY230" s="18" t="s">
        <v>146</v>
      </c>
      <c r="BE230" s="204">
        <f>IF(N230="základní",J230,0)</f>
        <v>0</v>
      </c>
      <c r="BF230" s="204">
        <f>IF(N230="snížená",J230,0)</f>
        <v>0</v>
      </c>
      <c r="BG230" s="204">
        <f>IF(N230="zákl. přenesená",J230,0)</f>
        <v>0</v>
      </c>
      <c r="BH230" s="204">
        <f>IF(N230="sníž. přenesená",J230,0)</f>
        <v>0</v>
      </c>
      <c r="BI230" s="204">
        <f>IF(N230="nulová",J230,0)</f>
        <v>0</v>
      </c>
      <c r="BJ230" s="18" t="s">
        <v>86</v>
      </c>
      <c r="BK230" s="204">
        <f>ROUND(I230*H230,2)</f>
        <v>0</v>
      </c>
      <c r="BL230" s="18" t="s">
        <v>153</v>
      </c>
      <c r="BM230" s="203" t="s">
        <v>437</v>
      </c>
    </row>
    <row r="231" spans="1:65" s="13" customFormat="1" ht="11.25">
      <c r="B231" s="205"/>
      <c r="C231" s="206"/>
      <c r="D231" s="207" t="s">
        <v>155</v>
      </c>
      <c r="E231" s="206"/>
      <c r="F231" s="209" t="s">
        <v>438</v>
      </c>
      <c r="G231" s="206"/>
      <c r="H231" s="210">
        <v>103.938</v>
      </c>
      <c r="I231" s="211"/>
      <c r="J231" s="206"/>
      <c r="K231" s="206"/>
      <c r="L231" s="212"/>
      <c r="M231" s="213"/>
      <c r="N231" s="214"/>
      <c r="O231" s="214"/>
      <c r="P231" s="214"/>
      <c r="Q231" s="214"/>
      <c r="R231" s="214"/>
      <c r="S231" s="214"/>
      <c r="T231" s="215"/>
      <c r="AT231" s="216" t="s">
        <v>155</v>
      </c>
      <c r="AU231" s="216" t="s">
        <v>88</v>
      </c>
      <c r="AV231" s="13" t="s">
        <v>88</v>
      </c>
      <c r="AW231" s="13" t="s">
        <v>4</v>
      </c>
      <c r="AX231" s="13" t="s">
        <v>86</v>
      </c>
      <c r="AY231" s="216" t="s">
        <v>146</v>
      </c>
    </row>
    <row r="232" spans="1:65" s="2" customFormat="1" ht="37.9" customHeight="1">
      <c r="A232" s="35"/>
      <c r="B232" s="36"/>
      <c r="C232" s="192" t="s">
        <v>439</v>
      </c>
      <c r="D232" s="192" t="s">
        <v>148</v>
      </c>
      <c r="E232" s="193" t="s">
        <v>250</v>
      </c>
      <c r="F232" s="194" t="s">
        <v>251</v>
      </c>
      <c r="G232" s="195" t="s">
        <v>252</v>
      </c>
      <c r="H232" s="196">
        <v>4.8</v>
      </c>
      <c r="I232" s="197"/>
      <c r="J232" s="198">
        <f>ROUND(I232*H232,2)</f>
        <v>0</v>
      </c>
      <c r="K232" s="194" t="s">
        <v>152</v>
      </c>
      <c r="L232" s="40"/>
      <c r="M232" s="199" t="s">
        <v>1</v>
      </c>
      <c r="N232" s="200" t="s">
        <v>44</v>
      </c>
      <c r="O232" s="72"/>
      <c r="P232" s="201">
        <f>O232*H232</f>
        <v>0</v>
      </c>
      <c r="Q232" s="201">
        <v>8.0499999999999992E-6</v>
      </c>
      <c r="R232" s="201">
        <f>Q232*H232</f>
        <v>3.8639999999999996E-5</v>
      </c>
      <c r="S232" s="201">
        <v>0</v>
      </c>
      <c r="T232" s="202">
        <f>S232*H232</f>
        <v>0</v>
      </c>
      <c r="U232" s="35"/>
      <c r="V232" s="35"/>
      <c r="W232" s="35"/>
      <c r="X232" s="35"/>
      <c r="Y232" s="35"/>
      <c r="Z232" s="35"/>
      <c r="AA232" s="35"/>
      <c r="AB232" s="35"/>
      <c r="AC232" s="35"/>
      <c r="AD232" s="35"/>
      <c r="AE232" s="35"/>
      <c r="AR232" s="203" t="s">
        <v>153</v>
      </c>
      <c r="AT232" s="203" t="s">
        <v>148</v>
      </c>
      <c r="AU232" s="203" t="s">
        <v>88</v>
      </c>
      <c r="AY232" s="18" t="s">
        <v>146</v>
      </c>
      <c r="BE232" s="204">
        <f>IF(N232="základní",J232,0)</f>
        <v>0</v>
      </c>
      <c r="BF232" s="204">
        <f>IF(N232="snížená",J232,0)</f>
        <v>0</v>
      </c>
      <c r="BG232" s="204">
        <f>IF(N232="zákl. přenesená",J232,0)</f>
        <v>0</v>
      </c>
      <c r="BH232" s="204">
        <f>IF(N232="sníž. přenesená",J232,0)</f>
        <v>0</v>
      </c>
      <c r="BI232" s="204">
        <f>IF(N232="nulová",J232,0)</f>
        <v>0</v>
      </c>
      <c r="BJ232" s="18" t="s">
        <v>86</v>
      </c>
      <c r="BK232" s="204">
        <f>ROUND(I232*H232,2)</f>
        <v>0</v>
      </c>
      <c r="BL232" s="18" t="s">
        <v>153</v>
      </c>
      <c r="BM232" s="203" t="s">
        <v>440</v>
      </c>
    </row>
    <row r="233" spans="1:65" s="14" customFormat="1" ht="11.25">
      <c r="B233" s="217"/>
      <c r="C233" s="218"/>
      <c r="D233" s="207" t="s">
        <v>155</v>
      </c>
      <c r="E233" s="219" t="s">
        <v>1</v>
      </c>
      <c r="F233" s="220" t="s">
        <v>441</v>
      </c>
      <c r="G233" s="218"/>
      <c r="H233" s="219" t="s">
        <v>1</v>
      </c>
      <c r="I233" s="221"/>
      <c r="J233" s="218"/>
      <c r="K233" s="218"/>
      <c r="L233" s="222"/>
      <c r="M233" s="223"/>
      <c r="N233" s="224"/>
      <c r="O233" s="224"/>
      <c r="P233" s="224"/>
      <c r="Q233" s="224"/>
      <c r="R233" s="224"/>
      <c r="S233" s="224"/>
      <c r="T233" s="225"/>
      <c r="AT233" s="226" t="s">
        <v>155</v>
      </c>
      <c r="AU233" s="226" t="s">
        <v>88</v>
      </c>
      <c r="AV233" s="14" t="s">
        <v>86</v>
      </c>
      <c r="AW233" s="14" t="s">
        <v>34</v>
      </c>
      <c r="AX233" s="14" t="s">
        <v>79</v>
      </c>
      <c r="AY233" s="226" t="s">
        <v>146</v>
      </c>
    </row>
    <row r="234" spans="1:65" s="13" customFormat="1" ht="11.25">
      <c r="B234" s="205"/>
      <c r="C234" s="206"/>
      <c r="D234" s="207" t="s">
        <v>155</v>
      </c>
      <c r="E234" s="208" t="s">
        <v>1</v>
      </c>
      <c r="F234" s="209" t="s">
        <v>442</v>
      </c>
      <c r="G234" s="206"/>
      <c r="H234" s="210">
        <v>4.8</v>
      </c>
      <c r="I234" s="211"/>
      <c r="J234" s="206"/>
      <c r="K234" s="206"/>
      <c r="L234" s="212"/>
      <c r="M234" s="213"/>
      <c r="N234" s="214"/>
      <c r="O234" s="214"/>
      <c r="P234" s="214"/>
      <c r="Q234" s="214"/>
      <c r="R234" s="214"/>
      <c r="S234" s="214"/>
      <c r="T234" s="215"/>
      <c r="AT234" s="216" t="s">
        <v>155</v>
      </c>
      <c r="AU234" s="216" t="s">
        <v>88</v>
      </c>
      <c r="AV234" s="13" t="s">
        <v>88</v>
      </c>
      <c r="AW234" s="13" t="s">
        <v>34</v>
      </c>
      <c r="AX234" s="13" t="s">
        <v>86</v>
      </c>
      <c r="AY234" s="216" t="s">
        <v>146</v>
      </c>
    </row>
    <row r="235" spans="1:65" s="2" customFormat="1" ht="55.5" customHeight="1">
      <c r="A235" s="35"/>
      <c r="B235" s="36"/>
      <c r="C235" s="192" t="s">
        <v>443</v>
      </c>
      <c r="D235" s="192" t="s">
        <v>148</v>
      </c>
      <c r="E235" s="193" t="s">
        <v>256</v>
      </c>
      <c r="F235" s="194" t="s">
        <v>257</v>
      </c>
      <c r="G235" s="195" t="s">
        <v>252</v>
      </c>
      <c r="H235" s="196">
        <v>4.8</v>
      </c>
      <c r="I235" s="197"/>
      <c r="J235" s="198">
        <f>ROUND(I235*H235,2)</f>
        <v>0</v>
      </c>
      <c r="K235" s="194" t="s">
        <v>152</v>
      </c>
      <c r="L235" s="40"/>
      <c r="M235" s="199" t="s">
        <v>1</v>
      </c>
      <c r="N235" s="200" t="s">
        <v>44</v>
      </c>
      <c r="O235" s="72"/>
      <c r="P235" s="201">
        <f>O235*H235</f>
        <v>0</v>
      </c>
      <c r="Q235" s="201">
        <v>3.3960000000000001E-4</v>
      </c>
      <c r="R235" s="201">
        <f>Q235*H235</f>
        <v>1.6300800000000001E-3</v>
      </c>
      <c r="S235" s="201">
        <v>0</v>
      </c>
      <c r="T235" s="202">
        <f>S235*H235</f>
        <v>0</v>
      </c>
      <c r="U235" s="35"/>
      <c r="V235" s="35"/>
      <c r="W235" s="35"/>
      <c r="X235" s="35"/>
      <c r="Y235" s="35"/>
      <c r="Z235" s="35"/>
      <c r="AA235" s="35"/>
      <c r="AB235" s="35"/>
      <c r="AC235" s="35"/>
      <c r="AD235" s="35"/>
      <c r="AE235" s="35"/>
      <c r="AR235" s="203" t="s">
        <v>153</v>
      </c>
      <c r="AT235" s="203" t="s">
        <v>148</v>
      </c>
      <c r="AU235" s="203" t="s">
        <v>88</v>
      </c>
      <c r="AY235" s="18" t="s">
        <v>146</v>
      </c>
      <c r="BE235" s="204">
        <f>IF(N235="základní",J235,0)</f>
        <v>0</v>
      </c>
      <c r="BF235" s="204">
        <f>IF(N235="snížená",J235,0)</f>
        <v>0</v>
      </c>
      <c r="BG235" s="204">
        <f>IF(N235="zákl. přenesená",J235,0)</f>
        <v>0</v>
      </c>
      <c r="BH235" s="204">
        <f>IF(N235="sníž. přenesená",J235,0)</f>
        <v>0</v>
      </c>
      <c r="BI235" s="204">
        <f>IF(N235="nulová",J235,0)</f>
        <v>0</v>
      </c>
      <c r="BJ235" s="18" t="s">
        <v>86</v>
      </c>
      <c r="BK235" s="204">
        <f>ROUND(I235*H235,2)</f>
        <v>0</v>
      </c>
      <c r="BL235" s="18" t="s">
        <v>153</v>
      </c>
      <c r="BM235" s="203" t="s">
        <v>444</v>
      </c>
    </row>
    <row r="236" spans="1:65" s="14" customFormat="1" ht="11.25">
      <c r="B236" s="217"/>
      <c r="C236" s="218"/>
      <c r="D236" s="207" t="s">
        <v>155</v>
      </c>
      <c r="E236" s="219" t="s">
        <v>1</v>
      </c>
      <c r="F236" s="220" t="s">
        <v>441</v>
      </c>
      <c r="G236" s="218"/>
      <c r="H236" s="219" t="s">
        <v>1</v>
      </c>
      <c r="I236" s="221"/>
      <c r="J236" s="218"/>
      <c r="K236" s="218"/>
      <c r="L236" s="222"/>
      <c r="M236" s="223"/>
      <c r="N236" s="224"/>
      <c r="O236" s="224"/>
      <c r="P236" s="224"/>
      <c r="Q236" s="224"/>
      <c r="R236" s="224"/>
      <c r="S236" s="224"/>
      <c r="T236" s="225"/>
      <c r="AT236" s="226" t="s">
        <v>155</v>
      </c>
      <c r="AU236" s="226" t="s">
        <v>88</v>
      </c>
      <c r="AV236" s="14" t="s">
        <v>86</v>
      </c>
      <c r="AW236" s="14" t="s">
        <v>34</v>
      </c>
      <c r="AX236" s="14" t="s">
        <v>79</v>
      </c>
      <c r="AY236" s="226" t="s">
        <v>146</v>
      </c>
    </row>
    <row r="237" spans="1:65" s="13" customFormat="1" ht="11.25">
      <c r="B237" s="205"/>
      <c r="C237" s="206"/>
      <c r="D237" s="207" t="s">
        <v>155</v>
      </c>
      <c r="E237" s="208" t="s">
        <v>1</v>
      </c>
      <c r="F237" s="209" t="s">
        <v>442</v>
      </c>
      <c r="G237" s="206"/>
      <c r="H237" s="210">
        <v>4.8</v>
      </c>
      <c r="I237" s="211"/>
      <c r="J237" s="206"/>
      <c r="K237" s="206"/>
      <c r="L237" s="212"/>
      <c r="M237" s="213"/>
      <c r="N237" s="214"/>
      <c r="O237" s="214"/>
      <c r="P237" s="214"/>
      <c r="Q237" s="214"/>
      <c r="R237" s="214"/>
      <c r="S237" s="214"/>
      <c r="T237" s="215"/>
      <c r="AT237" s="216" t="s">
        <v>155</v>
      </c>
      <c r="AU237" s="216" t="s">
        <v>88</v>
      </c>
      <c r="AV237" s="13" t="s">
        <v>88</v>
      </c>
      <c r="AW237" s="13" t="s">
        <v>34</v>
      </c>
      <c r="AX237" s="13" t="s">
        <v>86</v>
      </c>
      <c r="AY237" s="216" t="s">
        <v>146</v>
      </c>
    </row>
    <row r="238" spans="1:65" s="2" customFormat="1" ht="24.2" customHeight="1">
      <c r="A238" s="35"/>
      <c r="B238" s="36"/>
      <c r="C238" s="192" t="s">
        <v>445</v>
      </c>
      <c r="D238" s="192" t="s">
        <v>148</v>
      </c>
      <c r="E238" s="193" t="s">
        <v>446</v>
      </c>
      <c r="F238" s="194" t="s">
        <v>447</v>
      </c>
      <c r="G238" s="195" t="s">
        <v>151</v>
      </c>
      <c r="H238" s="196">
        <v>60</v>
      </c>
      <c r="I238" s="197"/>
      <c r="J238" s="198">
        <f>ROUND(I238*H238,2)</f>
        <v>0</v>
      </c>
      <c r="K238" s="194" t="s">
        <v>152</v>
      </c>
      <c r="L238" s="40"/>
      <c r="M238" s="199" t="s">
        <v>1</v>
      </c>
      <c r="N238" s="200" t="s">
        <v>44</v>
      </c>
      <c r="O238" s="72"/>
      <c r="P238" s="201">
        <f>O238*H238</f>
        <v>0</v>
      </c>
      <c r="Q238" s="201">
        <v>3.5750000000000002E-4</v>
      </c>
      <c r="R238" s="201">
        <f>Q238*H238</f>
        <v>2.145E-2</v>
      </c>
      <c r="S238" s="201">
        <v>0</v>
      </c>
      <c r="T238" s="202">
        <f>S238*H238</f>
        <v>0</v>
      </c>
      <c r="U238" s="35"/>
      <c r="V238" s="35"/>
      <c r="W238" s="35"/>
      <c r="X238" s="35"/>
      <c r="Y238" s="35"/>
      <c r="Z238" s="35"/>
      <c r="AA238" s="35"/>
      <c r="AB238" s="35"/>
      <c r="AC238" s="35"/>
      <c r="AD238" s="35"/>
      <c r="AE238" s="35"/>
      <c r="AR238" s="203" t="s">
        <v>153</v>
      </c>
      <c r="AT238" s="203" t="s">
        <v>148</v>
      </c>
      <c r="AU238" s="203" t="s">
        <v>88</v>
      </c>
      <c r="AY238" s="18" t="s">
        <v>146</v>
      </c>
      <c r="BE238" s="204">
        <f>IF(N238="základní",J238,0)</f>
        <v>0</v>
      </c>
      <c r="BF238" s="204">
        <f>IF(N238="snížená",J238,0)</f>
        <v>0</v>
      </c>
      <c r="BG238" s="204">
        <f>IF(N238="zákl. přenesená",J238,0)</f>
        <v>0</v>
      </c>
      <c r="BH238" s="204">
        <f>IF(N238="sníž. přenesená",J238,0)</f>
        <v>0</v>
      </c>
      <c r="BI238" s="204">
        <f>IF(N238="nulová",J238,0)</f>
        <v>0</v>
      </c>
      <c r="BJ238" s="18" t="s">
        <v>86</v>
      </c>
      <c r="BK238" s="204">
        <f>ROUND(I238*H238,2)</f>
        <v>0</v>
      </c>
      <c r="BL238" s="18" t="s">
        <v>153</v>
      </c>
      <c r="BM238" s="203" t="s">
        <v>448</v>
      </c>
    </row>
    <row r="239" spans="1:65" s="13" customFormat="1" ht="11.25">
      <c r="B239" s="205"/>
      <c r="C239" s="206"/>
      <c r="D239" s="207" t="s">
        <v>155</v>
      </c>
      <c r="E239" s="208" t="s">
        <v>1</v>
      </c>
      <c r="F239" s="209" t="s">
        <v>449</v>
      </c>
      <c r="G239" s="206"/>
      <c r="H239" s="210">
        <v>60</v>
      </c>
      <c r="I239" s="211"/>
      <c r="J239" s="206"/>
      <c r="K239" s="206"/>
      <c r="L239" s="212"/>
      <c r="M239" s="213"/>
      <c r="N239" s="214"/>
      <c r="O239" s="214"/>
      <c r="P239" s="214"/>
      <c r="Q239" s="214"/>
      <c r="R239" s="214"/>
      <c r="S239" s="214"/>
      <c r="T239" s="215"/>
      <c r="AT239" s="216" t="s">
        <v>155</v>
      </c>
      <c r="AU239" s="216" t="s">
        <v>88</v>
      </c>
      <c r="AV239" s="13" t="s">
        <v>88</v>
      </c>
      <c r="AW239" s="13" t="s">
        <v>34</v>
      </c>
      <c r="AX239" s="13" t="s">
        <v>86</v>
      </c>
      <c r="AY239" s="216" t="s">
        <v>146</v>
      </c>
    </row>
    <row r="240" spans="1:65" s="2" customFormat="1" ht="44.25" customHeight="1">
      <c r="A240" s="35"/>
      <c r="B240" s="36"/>
      <c r="C240" s="192" t="s">
        <v>450</v>
      </c>
      <c r="D240" s="192" t="s">
        <v>148</v>
      </c>
      <c r="E240" s="193" t="s">
        <v>451</v>
      </c>
      <c r="F240" s="194" t="s">
        <v>452</v>
      </c>
      <c r="G240" s="195" t="s">
        <v>252</v>
      </c>
      <c r="H240" s="196">
        <v>4.8</v>
      </c>
      <c r="I240" s="197"/>
      <c r="J240" s="198">
        <f>ROUND(I240*H240,2)</f>
        <v>0</v>
      </c>
      <c r="K240" s="194" t="s">
        <v>152</v>
      </c>
      <c r="L240" s="40"/>
      <c r="M240" s="199" t="s">
        <v>1</v>
      </c>
      <c r="N240" s="200" t="s">
        <v>44</v>
      </c>
      <c r="O240" s="72"/>
      <c r="P240" s="201">
        <f>O240*H240</f>
        <v>0</v>
      </c>
      <c r="Q240" s="201">
        <v>0</v>
      </c>
      <c r="R240" s="201">
        <f>Q240*H240</f>
        <v>0</v>
      </c>
      <c r="S240" s="201">
        <v>0</v>
      </c>
      <c r="T240" s="202">
        <f>S240*H240</f>
        <v>0</v>
      </c>
      <c r="U240" s="35"/>
      <c r="V240" s="35"/>
      <c r="W240" s="35"/>
      <c r="X240" s="35"/>
      <c r="Y240" s="35"/>
      <c r="Z240" s="35"/>
      <c r="AA240" s="35"/>
      <c r="AB240" s="35"/>
      <c r="AC240" s="35"/>
      <c r="AD240" s="35"/>
      <c r="AE240" s="35"/>
      <c r="AR240" s="203" t="s">
        <v>153</v>
      </c>
      <c r="AT240" s="203" t="s">
        <v>148</v>
      </c>
      <c r="AU240" s="203" t="s">
        <v>88</v>
      </c>
      <c r="AY240" s="18" t="s">
        <v>146</v>
      </c>
      <c r="BE240" s="204">
        <f>IF(N240="základní",J240,0)</f>
        <v>0</v>
      </c>
      <c r="BF240" s="204">
        <f>IF(N240="snížená",J240,0)</f>
        <v>0</v>
      </c>
      <c r="BG240" s="204">
        <f>IF(N240="zákl. přenesená",J240,0)</f>
        <v>0</v>
      </c>
      <c r="BH240" s="204">
        <f>IF(N240="sníž. přenesená",J240,0)</f>
        <v>0</v>
      </c>
      <c r="BI240" s="204">
        <f>IF(N240="nulová",J240,0)</f>
        <v>0</v>
      </c>
      <c r="BJ240" s="18" t="s">
        <v>86</v>
      </c>
      <c r="BK240" s="204">
        <f>ROUND(I240*H240,2)</f>
        <v>0</v>
      </c>
      <c r="BL240" s="18" t="s">
        <v>153</v>
      </c>
      <c r="BM240" s="203" t="s">
        <v>453</v>
      </c>
    </row>
    <row r="241" spans="1:65" s="14" customFormat="1" ht="11.25">
      <c r="B241" s="217"/>
      <c r="C241" s="218"/>
      <c r="D241" s="207" t="s">
        <v>155</v>
      </c>
      <c r="E241" s="219" t="s">
        <v>1</v>
      </c>
      <c r="F241" s="220" t="s">
        <v>441</v>
      </c>
      <c r="G241" s="218"/>
      <c r="H241" s="219" t="s">
        <v>1</v>
      </c>
      <c r="I241" s="221"/>
      <c r="J241" s="218"/>
      <c r="K241" s="218"/>
      <c r="L241" s="222"/>
      <c r="M241" s="223"/>
      <c r="N241" s="224"/>
      <c r="O241" s="224"/>
      <c r="P241" s="224"/>
      <c r="Q241" s="224"/>
      <c r="R241" s="224"/>
      <c r="S241" s="224"/>
      <c r="T241" s="225"/>
      <c r="AT241" s="226" t="s">
        <v>155</v>
      </c>
      <c r="AU241" s="226" t="s">
        <v>88</v>
      </c>
      <c r="AV241" s="14" t="s">
        <v>86</v>
      </c>
      <c r="AW241" s="14" t="s">
        <v>34</v>
      </c>
      <c r="AX241" s="14" t="s">
        <v>79</v>
      </c>
      <c r="AY241" s="226" t="s">
        <v>146</v>
      </c>
    </row>
    <row r="242" spans="1:65" s="13" customFormat="1" ht="11.25">
      <c r="B242" s="205"/>
      <c r="C242" s="206"/>
      <c r="D242" s="207" t="s">
        <v>155</v>
      </c>
      <c r="E242" s="208" t="s">
        <v>1</v>
      </c>
      <c r="F242" s="209" t="s">
        <v>442</v>
      </c>
      <c r="G242" s="206"/>
      <c r="H242" s="210">
        <v>4.8</v>
      </c>
      <c r="I242" s="211"/>
      <c r="J242" s="206"/>
      <c r="K242" s="206"/>
      <c r="L242" s="212"/>
      <c r="M242" s="213"/>
      <c r="N242" s="214"/>
      <c r="O242" s="214"/>
      <c r="P242" s="214"/>
      <c r="Q242" s="214"/>
      <c r="R242" s="214"/>
      <c r="S242" s="214"/>
      <c r="T242" s="215"/>
      <c r="AT242" s="216" t="s">
        <v>155</v>
      </c>
      <c r="AU242" s="216" t="s">
        <v>88</v>
      </c>
      <c r="AV242" s="13" t="s">
        <v>88</v>
      </c>
      <c r="AW242" s="13" t="s">
        <v>34</v>
      </c>
      <c r="AX242" s="13" t="s">
        <v>86</v>
      </c>
      <c r="AY242" s="216" t="s">
        <v>146</v>
      </c>
    </row>
    <row r="243" spans="1:65" s="2" customFormat="1" ht="24.2" customHeight="1">
      <c r="A243" s="35"/>
      <c r="B243" s="36"/>
      <c r="C243" s="192" t="s">
        <v>454</v>
      </c>
      <c r="D243" s="192" t="s">
        <v>148</v>
      </c>
      <c r="E243" s="193" t="s">
        <v>455</v>
      </c>
      <c r="F243" s="194" t="s">
        <v>456</v>
      </c>
      <c r="G243" s="195" t="s">
        <v>252</v>
      </c>
      <c r="H243" s="196">
        <v>4.8</v>
      </c>
      <c r="I243" s="197"/>
      <c r="J243" s="198">
        <f>ROUND(I243*H243,2)</f>
        <v>0</v>
      </c>
      <c r="K243" s="194" t="s">
        <v>152</v>
      </c>
      <c r="L243" s="40"/>
      <c r="M243" s="199" t="s">
        <v>1</v>
      </c>
      <c r="N243" s="200" t="s">
        <v>44</v>
      </c>
      <c r="O243" s="72"/>
      <c r="P243" s="201">
        <f>O243*H243</f>
        <v>0</v>
      </c>
      <c r="Q243" s="201">
        <v>1.6449999999999999E-6</v>
      </c>
      <c r="R243" s="201">
        <f>Q243*H243</f>
        <v>7.8959999999999986E-6</v>
      </c>
      <c r="S243" s="201">
        <v>0</v>
      </c>
      <c r="T243" s="202">
        <f>S243*H243</f>
        <v>0</v>
      </c>
      <c r="U243" s="35"/>
      <c r="V243" s="35"/>
      <c r="W243" s="35"/>
      <c r="X243" s="35"/>
      <c r="Y243" s="35"/>
      <c r="Z243" s="35"/>
      <c r="AA243" s="35"/>
      <c r="AB243" s="35"/>
      <c r="AC243" s="35"/>
      <c r="AD243" s="35"/>
      <c r="AE243" s="35"/>
      <c r="AR243" s="203" t="s">
        <v>153</v>
      </c>
      <c r="AT243" s="203" t="s">
        <v>148</v>
      </c>
      <c r="AU243" s="203" t="s">
        <v>88</v>
      </c>
      <c r="AY243" s="18" t="s">
        <v>146</v>
      </c>
      <c r="BE243" s="204">
        <f>IF(N243="základní",J243,0)</f>
        <v>0</v>
      </c>
      <c r="BF243" s="204">
        <f>IF(N243="snížená",J243,0)</f>
        <v>0</v>
      </c>
      <c r="BG243" s="204">
        <f>IF(N243="zákl. přenesená",J243,0)</f>
        <v>0</v>
      </c>
      <c r="BH243" s="204">
        <f>IF(N243="sníž. přenesená",J243,0)</f>
        <v>0</v>
      </c>
      <c r="BI243" s="204">
        <f>IF(N243="nulová",J243,0)</f>
        <v>0</v>
      </c>
      <c r="BJ243" s="18" t="s">
        <v>86</v>
      </c>
      <c r="BK243" s="204">
        <f>ROUND(I243*H243,2)</f>
        <v>0</v>
      </c>
      <c r="BL243" s="18" t="s">
        <v>153</v>
      </c>
      <c r="BM243" s="203" t="s">
        <v>457</v>
      </c>
    </row>
    <row r="244" spans="1:65" s="14" customFormat="1" ht="11.25">
      <c r="B244" s="217"/>
      <c r="C244" s="218"/>
      <c r="D244" s="207" t="s">
        <v>155</v>
      </c>
      <c r="E244" s="219" t="s">
        <v>1</v>
      </c>
      <c r="F244" s="220" t="s">
        <v>441</v>
      </c>
      <c r="G244" s="218"/>
      <c r="H244" s="219" t="s">
        <v>1</v>
      </c>
      <c r="I244" s="221"/>
      <c r="J244" s="218"/>
      <c r="K244" s="218"/>
      <c r="L244" s="222"/>
      <c r="M244" s="223"/>
      <c r="N244" s="224"/>
      <c r="O244" s="224"/>
      <c r="P244" s="224"/>
      <c r="Q244" s="224"/>
      <c r="R244" s="224"/>
      <c r="S244" s="224"/>
      <c r="T244" s="225"/>
      <c r="AT244" s="226" t="s">
        <v>155</v>
      </c>
      <c r="AU244" s="226" t="s">
        <v>88</v>
      </c>
      <c r="AV244" s="14" t="s">
        <v>86</v>
      </c>
      <c r="AW244" s="14" t="s">
        <v>34</v>
      </c>
      <c r="AX244" s="14" t="s">
        <v>79</v>
      </c>
      <c r="AY244" s="226" t="s">
        <v>146</v>
      </c>
    </row>
    <row r="245" spans="1:65" s="13" customFormat="1" ht="11.25">
      <c r="B245" s="205"/>
      <c r="C245" s="206"/>
      <c r="D245" s="207" t="s">
        <v>155</v>
      </c>
      <c r="E245" s="208" t="s">
        <v>1</v>
      </c>
      <c r="F245" s="209" t="s">
        <v>442</v>
      </c>
      <c r="G245" s="206"/>
      <c r="H245" s="210">
        <v>4.8</v>
      </c>
      <c r="I245" s="211"/>
      <c r="J245" s="206"/>
      <c r="K245" s="206"/>
      <c r="L245" s="212"/>
      <c r="M245" s="213"/>
      <c r="N245" s="214"/>
      <c r="O245" s="214"/>
      <c r="P245" s="214"/>
      <c r="Q245" s="214"/>
      <c r="R245" s="214"/>
      <c r="S245" s="214"/>
      <c r="T245" s="215"/>
      <c r="AT245" s="216" t="s">
        <v>155</v>
      </c>
      <c r="AU245" s="216" t="s">
        <v>88</v>
      </c>
      <c r="AV245" s="13" t="s">
        <v>88</v>
      </c>
      <c r="AW245" s="13" t="s">
        <v>34</v>
      </c>
      <c r="AX245" s="13" t="s">
        <v>86</v>
      </c>
      <c r="AY245" s="216" t="s">
        <v>146</v>
      </c>
    </row>
    <row r="246" spans="1:65" s="2" customFormat="1" ht="55.5" customHeight="1">
      <c r="A246" s="35"/>
      <c r="B246" s="36"/>
      <c r="C246" s="192" t="s">
        <v>458</v>
      </c>
      <c r="D246" s="192" t="s">
        <v>148</v>
      </c>
      <c r="E246" s="193" t="s">
        <v>459</v>
      </c>
      <c r="F246" s="194" t="s">
        <v>460</v>
      </c>
      <c r="G246" s="195" t="s">
        <v>252</v>
      </c>
      <c r="H246" s="196">
        <v>82.7</v>
      </c>
      <c r="I246" s="197"/>
      <c r="J246" s="198">
        <f>ROUND(I246*H246,2)</f>
        <v>0</v>
      </c>
      <c r="K246" s="194" t="s">
        <v>152</v>
      </c>
      <c r="L246" s="40"/>
      <c r="M246" s="199" t="s">
        <v>1</v>
      </c>
      <c r="N246" s="200" t="s">
        <v>44</v>
      </c>
      <c r="O246" s="72"/>
      <c r="P246" s="201">
        <f>O246*H246</f>
        <v>0</v>
      </c>
      <c r="Q246" s="201">
        <v>0.16370599999999999</v>
      </c>
      <c r="R246" s="201">
        <f>Q246*H246</f>
        <v>13.538486199999999</v>
      </c>
      <c r="S246" s="201">
        <v>0</v>
      </c>
      <c r="T246" s="202">
        <f>S246*H246</f>
        <v>0</v>
      </c>
      <c r="U246" s="35"/>
      <c r="V246" s="35"/>
      <c r="W246" s="35"/>
      <c r="X246" s="35"/>
      <c r="Y246" s="35"/>
      <c r="Z246" s="35"/>
      <c r="AA246" s="35"/>
      <c r="AB246" s="35"/>
      <c r="AC246" s="35"/>
      <c r="AD246" s="35"/>
      <c r="AE246" s="35"/>
      <c r="AR246" s="203" t="s">
        <v>153</v>
      </c>
      <c r="AT246" s="203" t="s">
        <v>148</v>
      </c>
      <c r="AU246" s="203" t="s">
        <v>88</v>
      </c>
      <c r="AY246" s="18" t="s">
        <v>146</v>
      </c>
      <c r="BE246" s="204">
        <f>IF(N246="základní",J246,0)</f>
        <v>0</v>
      </c>
      <c r="BF246" s="204">
        <f>IF(N246="snížená",J246,0)</f>
        <v>0</v>
      </c>
      <c r="BG246" s="204">
        <f>IF(N246="zákl. přenesená",J246,0)</f>
        <v>0</v>
      </c>
      <c r="BH246" s="204">
        <f>IF(N246="sníž. přenesená",J246,0)</f>
        <v>0</v>
      </c>
      <c r="BI246" s="204">
        <f>IF(N246="nulová",J246,0)</f>
        <v>0</v>
      </c>
      <c r="BJ246" s="18" t="s">
        <v>86</v>
      </c>
      <c r="BK246" s="204">
        <f>ROUND(I246*H246,2)</f>
        <v>0</v>
      </c>
      <c r="BL246" s="18" t="s">
        <v>153</v>
      </c>
      <c r="BM246" s="203" t="s">
        <v>461</v>
      </c>
    </row>
    <row r="247" spans="1:65" s="2" customFormat="1" ht="16.5" customHeight="1">
      <c r="A247" s="35"/>
      <c r="B247" s="36"/>
      <c r="C247" s="238" t="s">
        <v>462</v>
      </c>
      <c r="D247" s="238" t="s">
        <v>196</v>
      </c>
      <c r="E247" s="239" t="s">
        <v>268</v>
      </c>
      <c r="F247" s="240" t="s">
        <v>269</v>
      </c>
      <c r="G247" s="241" t="s">
        <v>252</v>
      </c>
      <c r="H247" s="242">
        <v>82.7</v>
      </c>
      <c r="I247" s="243"/>
      <c r="J247" s="244">
        <f>ROUND(I247*H247,2)</f>
        <v>0</v>
      </c>
      <c r="K247" s="240" t="s">
        <v>1</v>
      </c>
      <c r="L247" s="245"/>
      <c r="M247" s="246" t="s">
        <v>1</v>
      </c>
      <c r="N247" s="247" t="s">
        <v>44</v>
      </c>
      <c r="O247" s="72"/>
      <c r="P247" s="201">
        <f>O247*H247</f>
        <v>0</v>
      </c>
      <c r="Q247" s="201">
        <v>0.13400000000000001</v>
      </c>
      <c r="R247" s="201">
        <f>Q247*H247</f>
        <v>11.081800000000001</v>
      </c>
      <c r="S247" s="201">
        <v>0</v>
      </c>
      <c r="T247" s="202">
        <f>S247*H247</f>
        <v>0</v>
      </c>
      <c r="U247" s="35"/>
      <c r="V247" s="35"/>
      <c r="W247" s="35"/>
      <c r="X247" s="35"/>
      <c r="Y247" s="35"/>
      <c r="Z247" s="35"/>
      <c r="AA247" s="35"/>
      <c r="AB247" s="35"/>
      <c r="AC247" s="35"/>
      <c r="AD247" s="35"/>
      <c r="AE247" s="35"/>
      <c r="AR247" s="203" t="s">
        <v>190</v>
      </c>
      <c r="AT247" s="203" t="s">
        <v>196</v>
      </c>
      <c r="AU247" s="203" t="s">
        <v>88</v>
      </c>
      <c r="AY247" s="18" t="s">
        <v>146</v>
      </c>
      <c r="BE247" s="204">
        <f>IF(N247="základní",J247,0)</f>
        <v>0</v>
      </c>
      <c r="BF247" s="204">
        <f>IF(N247="snížená",J247,0)</f>
        <v>0</v>
      </c>
      <c r="BG247" s="204">
        <f>IF(N247="zákl. přenesená",J247,0)</f>
        <v>0</v>
      </c>
      <c r="BH247" s="204">
        <f>IF(N247="sníž. přenesená",J247,0)</f>
        <v>0</v>
      </c>
      <c r="BI247" s="204">
        <f>IF(N247="nulová",J247,0)</f>
        <v>0</v>
      </c>
      <c r="BJ247" s="18" t="s">
        <v>86</v>
      </c>
      <c r="BK247" s="204">
        <f>ROUND(I247*H247,2)</f>
        <v>0</v>
      </c>
      <c r="BL247" s="18" t="s">
        <v>153</v>
      </c>
      <c r="BM247" s="203" t="s">
        <v>463</v>
      </c>
    </row>
    <row r="248" spans="1:65" s="2" customFormat="1" ht="62.65" customHeight="1">
      <c r="A248" s="35"/>
      <c r="B248" s="36"/>
      <c r="C248" s="192" t="s">
        <v>464</v>
      </c>
      <c r="D248" s="192" t="s">
        <v>148</v>
      </c>
      <c r="E248" s="193" t="s">
        <v>272</v>
      </c>
      <c r="F248" s="194" t="s">
        <v>273</v>
      </c>
      <c r="G248" s="195" t="s">
        <v>252</v>
      </c>
      <c r="H248" s="196">
        <v>66.8</v>
      </c>
      <c r="I248" s="197"/>
      <c r="J248" s="198">
        <f>ROUND(I248*H248,2)</f>
        <v>0</v>
      </c>
      <c r="K248" s="194" t="s">
        <v>152</v>
      </c>
      <c r="L248" s="40"/>
      <c r="M248" s="199" t="s">
        <v>1</v>
      </c>
      <c r="N248" s="200" t="s">
        <v>44</v>
      </c>
      <c r="O248" s="72"/>
      <c r="P248" s="201">
        <f>O248*H248</f>
        <v>0</v>
      </c>
      <c r="Q248" s="201">
        <v>0</v>
      </c>
      <c r="R248" s="201">
        <f>Q248*H248</f>
        <v>0</v>
      </c>
      <c r="S248" s="201">
        <v>0.35</v>
      </c>
      <c r="T248" s="202">
        <f>S248*H248</f>
        <v>23.38</v>
      </c>
      <c r="U248" s="35"/>
      <c r="V248" s="35"/>
      <c r="W248" s="35"/>
      <c r="X248" s="35"/>
      <c r="Y248" s="35"/>
      <c r="Z248" s="35"/>
      <c r="AA248" s="35"/>
      <c r="AB248" s="35"/>
      <c r="AC248" s="35"/>
      <c r="AD248" s="35"/>
      <c r="AE248" s="35"/>
      <c r="AR248" s="203" t="s">
        <v>153</v>
      </c>
      <c r="AT248" s="203" t="s">
        <v>148</v>
      </c>
      <c r="AU248" s="203" t="s">
        <v>88</v>
      </c>
      <c r="AY248" s="18" t="s">
        <v>146</v>
      </c>
      <c r="BE248" s="204">
        <f>IF(N248="základní",J248,0)</f>
        <v>0</v>
      </c>
      <c r="BF248" s="204">
        <f>IF(N248="snížená",J248,0)</f>
        <v>0</v>
      </c>
      <c r="BG248" s="204">
        <f>IF(N248="zákl. přenesená",J248,0)</f>
        <v>0</v>
      </c>
      <c r="BH248" s="204">
        <f>IF(N248="sníž. přenesená",J248,0)</f>
        <v>0</v>
      </c>
      <c r="BI248" s="204">
        <f>IF(N248="nulová",J248,0)</f>
        <v>0</v>
      </c>
      <c r="BJ248" s="18" t="s">
        <v>86</v>
      </c>
      <c r="BK248" s="204">
        <f>ROUND(I248*H248,2)</f>
        <v>0</v>
      </c>
      <c r="BL248" s="18" t="s">
        <v>153</v>
      </c>
      <c r="BM248" s="203" t="s">
        <v>465</v>
      </c>
    </row>
    <row r="249" spans="1:65" s="2" customFormat="1" ht="55.5" customHeight="1">
      <c r="A249" s="35"/>
      <c r="B249" s="36"/>
      <c r="C249" s="192" t="s">
        <v>466</v>
      </c>
      <c r="D249" s="192" t="s">
        <v>148</v>
      </c>
      <c r="E249" s="193" t="s">
        <v>467</v>
      </c>
      <c r="F249" s="194" t="s">
        <v>468</v>
      </c>
      <c r="G249" s="195" t="s">
        <v>151</v>
      </c>
      <c r="H249" s="196">
        <v>3.25</v>
      </c>
      <c r="I249" s="197"/>
      <c r="J249" s="198">
        <f>ROUND(I249*H249,2)</f>
        <v>0</v>
      </c>
      <c r="K249" s="194" t="s">
        <v>152</v>
      </c>
      <c r="L249" s="40"/>
      <c r="M249" s="199" t="s">
        <v>1</v>
      </c>
      <c r="N249" s="200" t="s">
        <v>44</v>
      </c>
      <c r="O249" s="72"/>
      <c r="P249" s="201">
        <f>O249*H249</f>
        <v>0</v>
      </c>
      <c r="Q249" s="201">
        <v>0</v>
      </c>
      <c r="R249" s="201">
        <f>Q249*H249</f>
        <v>0</v>
      </c>
      <c r="S249" s="201">
        <v>0</v>
      </c>
      <c r="T249" s="202">
        <f>S249*H249</f>
        <v>0</v>
      </c>
      <c r="U249" s="35"/>
      <c r="V249" s="35"/>
      <c r="W249" s="35"/>
      <c r="X249" s="35"/>
      <c r="Y249" s="35"/>
      <c r="Z249" s="35"/>
      <c r="AA249" s="35"/>
      <c r="AB249" s="35"/>
      <c r="AC249" s="35"/>
      <c r="AD249" s="35"/>
      <c r="AE249" s="35"/>
      <c r="AR249" s="203" t="s">
        <v>153</v>
      </c>
      <c r="AT249" s="203" t="s">
        <v>148</v>
      </c>
      <c r="AU249" s="203" t="s">
        <v>88</v>
      </c>
      <c r="AY249" s="18" t="s">
        <v>146</v>
      </c>
      <c r="BE249" s="204">
        <f>IF(N249="základní",J249,0)</f>
        <v>0</v>
      </c>
      <c r="BF249" s="204">
        <f>IF(N249="snížená",J249,0)</f>
        <v>0</v>
      </c>
      <c r="BG249" s="204">
        <f>IF(N249="zákl. přenesená",J249,0)</f>
        <v>0</v>
      </c>
      <c r="BH249" s="204">
        <f>IF(N249="sníž. přenesená",J249,0)</f>
        <v>0</v>
      </c>
      <c r="BI249" s="204">
        <f>IF(N249="nulová",J249,0)</f>
        <v>0</v>
      </c>
      <c r="BJ249" s="18" t="s">
        <v>86</v>
      </c>
      <c r="BK249" s="204">
        <f>ROUND(I249*H249,2)</f>
        <v>0</v>
      </c>
      <c r="BL249" s="18" t="s">
        <v>153</v>
      </c>
      <c r="BM249" s="203" t="s">
        <v>469</v>
      </c>
    </row>
    <row r="250" spans="1:65" s="13" customFormat="1" ht="11.25">
      <c r="B250" s="205"/>
      <c r="C250" s="206"/>
      <c r="D250" s="207" t="s">
        <v>155</v>
      </c>
      <c r="E250" s="208" t="s">
        <v>1</v>
      </c>
      <c r="F250" s="209" t="s">
        <v>323</v>
      </c>
      <c r="G250" s="206"/>
      <c r="H250" s="210">
        <v>3.25</v>
      </c>
      <c r="I250" s="211"/>
      <c r="J250" s="206"/>
      <c r="K250" s="206"/>
      <c r="L250" s="212"/>
      <c r="M250" s="213"/>
      <c r="N250" s="214"/>
      <c r="O250" s="214"/>
      <c r="P250" s="214"/>
      <c r="Q250" s="214"/>
      <c r="R250" s="214"/>
      <c r="S250" s="214"/>
      <c r="T250" s="215"/>
      <c r="AT250" s="216" t="s">
        <v>155</v>
      </c>
      <c r="AU250" s="216" t="s">
        <v>88</v>
      </c>
      <c r="AV250" s="13" t="s">
        <v>88</v>
      </c>
      <c r="AW250" s="13" t="s">
        <v>34</v>
      </c>
      <c r="AX250" s="13" t="s">
        <v>86</v>
      </c>
      <c r="AY250" s="216" t="s">
        <v>146</v>
      </c>
    </row>
    <row r="251" spans="1:65" s="12" customFormat="1" ht="22.9" customHeight="1">
      <c r="B251" s="176"/>
      <c r="C251" s="177"/>
      <c r="D251" s="178" t="s">
        <v>78</v>
      </c>
      <c r="E251" s="190" t="s">
        <v>275</v>
      </c>
      <c r="F251" s="190" t="s">
        <v>276</v>
      </c>
      <c r="G251" s="177"/>
      <c r="H251" s="177"/>
      <c r="I251" s="180"/>
      <c r="J251" s="191">
        <f>BK251</f>
        <v>0</v>
      </c>
      <c r="K251" s="177"/>
      <c r="L251" s="182"/>
      <c r="M251" s="183"/>
      <c r="N251" s="184"/>
      <c r="O251" s="184"/>
      <c r="P251" s="185">
        <f>SUM(P252:P273)</f>
        <v>0</v>
      </c>
      <c r="Q251" s="184"/>
      <c r="R251" s="185">
        <f>SUM(R252:R273)</f>
        <v>0</v>
      </c>
      <c r="S251" s="184"/>
      <c r="T251" s="186">
        <f>SUM(T252:T273)</f>
        <v>0</v>
      </c>
      <c r="AR251" s="187" t="s">
        <v>86</v>
      </c>
      <c r="AT251" s="188" t="s">
        <v>78</v>
      </c>
      <c r="AU251" s="188" t="s">
        <v>86</v>
      </c>
      <c r="AY251" s="187" t="s">
        <v>146</v>
      </c>
      <c r="BK251" s="189">
        <f>SUM(BK252:BK273)</f>
        <v>0</v>
      </c>
    </row>
    <row r="252" spans="1:65" s="2" customFormat="1" ht="37.9" customHeight="1">
      <c r="A252" s="35"/>
      <c r="B252" s="36"/>
      <c r="C252" s="192" t="s">
        <v>470</v>
      </c>
      <c r="D252" s="192" t="s">
        <v>148</v>
      </c>
      <c r="E252" s="193" t="s">
        <v>471</v>
      </c>
      <c r="F252" s="194" t="s">
        <v>472</v>
      </c>
      <c r="G252" s="195" t="s">
        <v>183</v>
      </c>
      <c r="H252" s="196">
        <v>627.24900000000002</v>
      </c>
      <c r="I252" s="197"/>
      <c r="J252" s="198">
        <f>ROUND(I252*H252,2)</f>
        <v>0</v>
      </c>
      <c r="K252" s="194" t="s">
        <v>152</v>
      </c>
      <c r="L252" s="40"/>
      <c r="M252" s="199" t="s">
        <v>1</v>
      </c>
      <c r="N252" s="200" t="s">
        <v>44</v>
      </c>
      <c r="O252" s="72"/>
      <c r="P252" s="201">
        <f>O252*H252</f>
        <v>0</v>
      </c>
      <c r="Q252" s="201">
        <v>0</v>
      </c>
      <c r="R252" s="201">
        <f>Q252*H252</f>
        <v>0</v>
      </c>
      <c r="S252" s="201">
        <v>0</v>
      </c>
      <c r="T252" s="202">
        <f>S252*H252</f>
        <v>0</v>
      </c>
      <c r="U252" s="35"/>
      <c r="V252" s="35"/>
      <c r="W252" s="35"/>
      <c r="X252" s="35"/>
      <c r="Y252" s="35"/>
      <c r="Z252" s="35"/>
      <c r="AA252" s="35"/>
      <c r="AB252" s="35"/>
      <c r="AC252" s="35"/>
      <c r="AD252" s="35"/>
      <c r="AE252" s="35"/>
      <c r="AR252" s="203" t="s">
        <v>153</v>
      </c>
      <c r="AT252" s="203" t="s">
        <v>148</v>
      </c>
      <c r="AU252" s="203" t="s">
        <v>88</v>
      </c>
      <c r="AY252" s="18" t="s">
        <v>146</v>
      </c>
      <c r="BE252" s="204">
        <f>IF(N252="základní",J252,0)</f>
        <v>0</v>
      </c>
      <c r="BF252" s="204">
        <f>IF(N252="snížená",J252,0)</f>
        <v>0</v>
      </c>
      <c r="BG252" s="204">
        <f>IF(N252="zákl. přenesená",J252,0)</f>
        <v>0</v>
      </c>
      <c r="BH252" s="204">
        <f>IF(N252="sníž. přenesená",J252,0)</f>
        <v>0</v>
      </c>
      <c r="BI252" s="204">
        <f>IF(N252="nulová",J252,0)</f>
        <v>0</v>
      </c>
      <c r="BJ252" s="18" t="s">
        <v>86</v>
      </c>
      <c r="BK252" s="204">
        <f>ROUND(I252*H252,2)</f>
        <v>0</v>
      </c>
      <c r="BL252" s="18" t="s">
        <v>153</v>
      </c>
      <c r="BM252" s="203" t="s">
        <v>473</v>
      </c>
    </row>
    <row r="253" spans="1:65" s="13" customFormat="1" ht="22.5">
      <c r="B253" s="205"/>
      <c r="C253" s="206"/>
      <c r="D253" s="207" t="s">
        <v>155</v>
      </c>
      <c r="E253" s="208" t="s">
        <v>1</v>
      </c>
      <c r="F253" s="209" t="s">
        <v>474</v>
      </c>
      <c r="G253" s="206"/>
      <c r="H253" s="210">
        <v>174.15700000000001</v>
      </c>
      <c r="I253" s="211"/>
      <c r="J253" s="206"/>
      <c r="K253" s="206"/>
      <c r="L253" s="212"/>
      <c r="M253" s="213"/>
      <c r="N253" s="214"/>
      <c r="O253" s="214"/>
      <c r="P253" s="214"/>
      <c r="Q253" s="214"/>
      <c r="R253" s="214"/>
      <c r="S253" s="214"/>
      <c r="T253" s="215"/>
      <c r="AT253" s="216" t="s">
        <v>155</v>
      </c>
      <c r="AU253" s="216" t="s">
        <v>88</v>
      </c>
      <c r="AV253" s="13" t="s">
        <v>88</v>
      </c>
      <c r="AW253" s="13" t="s">
        <v>34</v>
      </c>
      <c r="AX253" s="13" t="s">
        <v>79</v>
      </c>
      <c r="AY253" s="216" t="s">
        <v>146</v>
      </c>
    </row>
    <row r="254" spans="1:65" s="13" customFormat="1" ht="22.5">
      <c r="B254" s="205"/>
      <c r="C254" s="206"/>
      <c r="D254" s="207" t="s">
        <v>155</v>
      </c>
      <c r="E254" s="208" t="s">
        <v>1</v>
      </c>
      <c r="F254" s="209" t="s">
        <v>475</v>
      </c>
      <c r="G254" s="206"/>
      <c r="H254" s="210">
        <v>195.17599999999999</v>
      </c>
      <c r="I254" s="211"/>
      <c r="J254" s="206"/>
      <c r="K254" s="206"/>
      <c r="L254" s="212"/>
      <c r="M254" s="213"/>
      <c r="N254" s="214"/>
      <c r="O254" s="214"/>
      <c r="P254" s="214"/>
      <c r="Q254" s="214"/>
      <c r="R254" s="214"/>
      <c r="S254" s="214"/>
      <c r="T254" s="215"/>
      <c r="AT254" s="216" t="s">
        <v>155</v>
      </c>
      <c r="AU254" s="216" t="s">
        <v>88</v>
      </c>
      <c r="AV254" s="13" t="s">
        <v>88</v>
      </c>
      <c r="AW254" s="13" t="s">
        <v>34</v>
      </c>
      <c r="AX254" s="13" t="s">
        <v>79</v>
      </c>
      <c r="AY254" s="216" t="s">
        <v>146</v>
      </c>
    </row>
    <row r="255" spans="1:65" s="13" customFormat="1" ht="11.25">
      <c r="B255" s="205"/>
      <c r="C255" s="206"/>
      <c r="D255" s="207" t="s">
        <v>155</v>
      </c>
      <c r="E255" s="208" t="s">
        <v>1</v>
      </c>
      <c r="F255" s="209" t="s">
        <v>476</v>
      </c>
      <c r="G255" s="206"/>
      <c r="H255" s="210">
        <v>61.856000000000002</v>
      </c>
      <c r="I255" s="211"/>
      <c r="J255" s="206"/>
      <c r="K255" s="206"/>
      <c r="L255" s="212"/>
      <c r="M255" s="213"/>
      <c r="N255" s="214"/>
      <c r="O255" s="214"/>
      <c r="P255" s="214"/>
      <c r="Q255" s="214"/>
      <c r="R255" s="214"/>
      <c r="S255" s="214"/>
      <c r="T255" s="215"/>
      <c r="AT255" s="216" t="s">
        <v>155</v>
      </c>
      <c r="AU255" s="216" t="s">
        <v>88</v>
      </c>
      <c r="AV255" s="13" t="s">
        <v>88</v>
      </c>
      <c r="AW255" s="13" t="s">
        <v>34</v>
      </c>
      <c r="AX255" s="13" t="s">
        <v>79</v>
      </c>
      <c r="AY255" s="216" t="s">
        <v>146</v>
      </c>
    </row>
    <row r="256" spans="1:65" s="13" customFormat="1" ht="11.25">
      <c r="B256" s="205"/>
      <c r="C256" s="206"/>
      <c r="D256" s="207" t="s">
        <v>155</v>
      </c>
      <c r="E256" s="208" t="s">
        <v>1</v>
      </c>
      <c r="F256" s="209" t="s">
        <v>477</v>
      </c>
      <c r="G256" s="206"/>
      <c r="H256" s="210">
        <v>153.738</v>
      </c>
      <c r="I256" s="211"/>
      <c r="J256" s="206"/>
      <c r="K256" s="206"/>
      <c r="L256" s="212"/>
      <c r="M256" s="213"/>
      <c r="N256" s="214"/>
      <c r="O256" s="214"/>
      <c r="P256" s="214"/>
      <c r="Q256" s="214"/>
      <c r="R256" s="214"/>
      <c r="S256" s="214"/>
      <c r="T256" s="215"/>
      <c r="AT256" s="216" t="s">
        <v>155</v>
      </c>
      <c r="AU256" s="216" t="s">
        <v>88</v>
      </c>
      <c r="AV256" s="13" t="s">
        <v>88</v>
      </c>
      <c r="AW256" s="13" t="s">
        <v>34</v>
      </c>
      <c r="AX256" s="13" t="s">
        <v>79</v>
      </c>
      <c r="AY256" s="216" t="s">
        <v>146</v>
      </c>
    </row>
    <row r="257" spans="1:65" s="13" customFormat="1" ht="11.25">
      <c r="B257" s="205"/>
      <c r="C257" s="206"/>
      <c r="D257" s="207" t="s">
        <v>155</v>
      </c>
      <c r="E257" s="208" t="s">
        <v>1</v>
      </c>
      <c r="F257" s="209" t="s">
        <v>478</v>
      </c>
      <c r="G257" s="206"/>
      <c r="H257" s="210">
        <v>18.942</v>
      </c>
      <c r="I257" s="211"/>
      <c r="J257" s="206"/>
      <c r="K257" s="206"/>
      <c r="L257" s="212"/>
      <c r="M257" s="213"/>
      <c r="N257" s="214"/>
      <c r="O257" s="214"/>
      <c r="P257" s="214"/>
      <c r="Q257" s="214"/>
      <c r="R257" s="214"/>
      <c r="S257" s="214"/>
      <c r="T257" s="215"/>
      <c r="AT257" s="216" t="s">
        <v>155</v>
      </c>
      <c r="AU257" s="216" t="s">
        <v>88</v>
      </c>
      <c r="AV257" s="13" t="s">
        <v>88</v>
      </c>
      <c r="AW257" s="13" t="s">
        <v>34</v>
      </c>
      <c r="AX257" s="13" t="s">
        <v>79</v>
      </c>
      <c r="AY257" s="216" t="s">
        <v>146</v>
      </c>
    </row>
    <row r="258" spans="1:65" s="13" customFormat="1" ht="11.25">
      <c r="B258" s="205"/>
      <c r="C258" s="206"/>
      <c r="D258" s="207" t="s">
        <v>155</v>
      </c>
      <c r="E258" s="208" t="s">
        <v>1</v>
      </c>
      <c r="F258" s="209" t="s">
        <v>479</v>
      </c>
      <c r="G258" s="206"/>
      <c r="H258" s="210">
        <v>23.38</v>
      </c>
      <c r="I258" s="211"/>
      <c r="J258" s="206"/>
      <c r="K258" s="206"/>
      <c r="L258" s="212"/>
      <c r="M258" s="213"/>
      <c r="N258" s="214"/>
      <c r="O258" s="214"/>
      <c r="P258" s="214"/>
      <c r="Q258" s="214"/>
      <c r="R258" s="214"/>
      <c r="S258" s="214"/>
      <c r="T258" s="215"/>
      <c r="AT258" s="216" t="s">
        <v>155</v>
      </c>
      <c r="AU258" s="216" t="s">
        <v>88</v>
      </c>
      <c r="AV258" s="13" t="s">
        <v>88</v>
      </c>
      <c r="AW258" s="13" t="s">
        <v>34</v>
      </c>
      <c r="AX258" s="13" t="s">
        <v>79</v>
      </c>
      <c r="AY258" s="216" t="s">
        <v>146</v>
      </c>
    </row>
    <row r="259" spans="1:65" s="15" customFormat="1" ht="11.25">
      <c r="B259" s="227"/>
      <c r="C259" s="228"/>
      <c r="D259" s="207" t="s">
        <v>155</v>
      </c>
      <c r="E259" s="229" t="s">
        <v>1</v>
      </c>
      <c r="F259" s="230" t="s">
        <v>170</v>
      </c>
      <c r="G259" s="228"/>
      <c r="H259" s="231">
        <v>627.24900000000002</v>
      </c>
      <c r="I259" s="232"/>
      <c r="J259" s="228"/>
      <c r="K259" s="228"/>
      <c r="L259" s="233"/>
      <c r="M259" s="234"/>
      <c r="N259" s="235"/>
      <c r="O259" s="235"/>
      <c r="P259" s="235"/>
      <c r="Q259" s="235"/>
      <c r="R259" s="235"/>
      <c r="S259" s="235"/>
      <c r="T259" s="236"/>
      <c r="AT259" s="237" t="s">
        <v>155</v>
      </c>
      <c r="AU259" s="237" t="s">
        <v>88</v>
      </c>
      <c r="AV259" s="15" t="s">
        <v>153</v>
      </c>
      <c r="AW259" s="15" t="s">
        <v>34</v>
      </c>
      <c r="AX259" s="15" t="s">
        <v>86</v>
      </c>
      <c r="AY259" s="237" t="s">
        <v>146</v>
      </c>
    </row>
    <row r="260" spans="1:65" s="2" customFormat="1" ht="37.9" customHeight="1">
      <c r="A260" s="35"/>
      <c r="B260" s="36"/>
      <c r="C260" s="192" t="s">
        <v>480</v>
      </c>
      <c r="D260" s="192" t="s">
        <v>148</v>
      </c>
      <c r="E260" s="193" t="s">
        <v>481</v>
      </c>
      <c r="F260" s="194" t="s">
        <v>286</v>
      </c>
      <c r="G260" s="195" t="s">
        <v>183</v>
      </c>
      <c r="H260" s="196">
        <v>8781.4860000000008</v>
      </c>
      <c r="I260" s="197"/>
      <c r="J260" s="198">
        <f>ROUND(I260*H260,2)</f>
        <v>0</v>
      </c>
      <c r="K260" s="194" t="s">
        <v>152</v>
      </c>
      <c r="L260" s="40"/>
      <c r="M260" s="199" t="s">
        <v>1</v>
      </c>
      <c r="N260" s="200" t="s">
        <v>44</v>
      </c>
      <c r="O260" s="72"/>
      <c r="P260" s="201">
        <f>O260*H260</f>
        <v>0</v>
      </c>
      <c r="Q260" s="201">
        <v>0</v>
      </c>
      <c r="R260" s="201">
        <f>Q260*H260</f>
        <v>0</v>
      </c>
      <c r="S260" s="201">
        <v>0</v>
      </c>
      <c r="T260" s="202">
        <f>S260*H260</f>
        <v>0</v>
      </c>
      <c r="U260" s="35"/>
      <c r="V260" s="35"/>
      <c r="W260" s="35"/>
      <c r="X260" s="35"/>
      <c r="Y260" s="35"/>
      <c r="Z260" s="35"/>
      <c r="AA260" s="35"/>
      <c r="AB260" s="35"/>
      <c r="AC260" s="35"/>
      <c r="AD260" s="35"/>
      <c r="AE260" s="35"/>
      <c r="AR260" s="203" t="s">
        <v>153</v>
      </c>
      <c r="AT260" s="203" t="s">
        <v>148</v>
      </c>
      <c r="AU260" s="203" t="s">
        <v>88</v>
      </c>
      <c r="AY260" s="18" t="s">
        <v>146</v>
      </c>
      <c r="BE260" s="204">
        <f>IF(N260="základní",J260,0)</f>
        <v>0</v>
      </c>
      <c r="BF260" s="204">
        <f>IF(N260="snížená",J260,0)</f>
        <v>0</v>
      </c>
      <c r="BG260" s="204">
        <f>IF(N260="zákl. přenesená",J260,0)</f>
        <v>0</v>
      </c>
      <c r="BH260" s="204">
        <f>IF(N260="sníž. přenesená",J260,0)</f>
        <v>0</v>
      </c>
      <c r="BI260" s="204">
        <f>IF(N260="nulová",J260,0)</f>
        <v>0</v>
      </c>
      <c r="BJ260" s="18" t="s">
        <v>86</v>
      </c>
      <c r="BK260" s="204">
        <f>ROUND(I260*H260,2)</f>
        <v>0</v>
      </c>
      <c r="BL260" s="18" t="s">
        <v>153</v>
      </c>
      <c r="BM260" s="203" t="s">
        <v>482</v>
      </c>
    </row>
    <row r="261" spans="1:65" s="14" customFormat="1" ht="11.25">
      <c r="B261" s="217"/>
      <c r="C261" s="218"/>
      <c r="D261" s="207" t="s">
        <v>155</v>
      </c>
      <c r="E261" s="219" t="s">
        <v>1</v>
      </c>
      <c r="F261" s="220" t="s">
        <v>288</v>
      </c>
      <c r="G261" s="218"/>
      <c r="H261" s="219" t="s">
        <v>1</v>
      </c>
      <c r="I261" s="221"/>
      <c r="J261" s="218"/>
      <c r="K261" s="218"/>
      <c r="L261" s="222"/>
      <c r="M261" s="223"/>
      <c r="N261" s="224"/>
      <c r="O261" s="224"/>
      <c r="P261" s="224"/>
      <c r="Q261" s="224"/>
      <c r="R261" s="224"/>
      <c r="S261" s="224"/>
      <c r="T261" s="225"/>
      <c r="AT261" s="226" t="s">
        <v>155</v>
      </c>
      <c r="AU261" s="226" t="s">
        <v>88</v>
      </c>
      <c r="AV261" s="14" t="s">
        <v>86</v>
      </c>
      <c r="AW261" s="14" t="s">
        <v>34</v>
      </c>
      <c r="AX261" s="14" t="s">
        <v>79</v>
      </c>
      <c r="AY261" s="226" t="s">
        <v>146</v>
      </c>
    </row>
    <row r="262" spans="1:65" s="13" customFormat="1" ht="11.25">
      <c r="B262" s="205"/>
      <c r="C262" s="206"/>
      <c r="D262" s="207" t="s">
        <v>155</v>
      </c>
      <c r="E262" s="208" t="s">
        <v>1</v>
      </c>
      <c r="F262" s="209" t="s">
        <v>483</v>
      </c>
      <c r="G262" s="206"/>
      <c r="H262" s="210">
        <v>8781.4860000000008</v>
      </c>
      <c r="I262" s="211"/>
      <c r="J262" s="206"/>
      <c r="K262" s="206"/>
      <c r="L262" s="212"/>
      <c r="M262" s="213"/>
      <c r="N262" s="214"/>
      <c r="O262" s="214"/>
      <c r="P262" s="214"/>
      <c r="Q262" s="214"/>
      <c r="R262" s="214"/>
      <c r="S262" s="214"/>
      <c r="T262" s="215"/>
      <c r="AT262" s="216" t="s">
        <v>155</v>
      </c>
      <c r="AU262" s="216" t="s">
        <v>88</v>
      </c>
      <c r="AV262" s="13" t="s">
        <v>88</v>
      </c>
      <c r="AW262" s="13" t="s">
        <v>34</v>
      </c>
      <c r="AX262" s="13" t="s">
        <v>86</v>
      </c>
      <c r="AY262" s="216" t="s">
        <v>146</v>
      </c>
    </row>
    <row r="263" spans="1:65" s="2" customFormat="1" ht="44.25" customHeight="1">
      <c r="A263" s="35"/>
      <c r="B263" s="36"/>
      <c r="C263" s="192" t="s">
        <v>484</v>
      </c>
      <c r="D263" s="192" t="s">
        <v>148</v>
      </c>
      <c r="E263" s="193" t="s">
        <v>291</v>
      </c>
      <c r="F263" s="194" t="s">
        <v>292</v>
      </c>
      <c r="G263" s="195" t="s">
        <v>183</v>
      </c>
      <c r="H263" s="196">
        <v>237.49799999999999</v>
      </c>
      <c r="I263" s="197"/>
      <c r="J263" s="198">
        <f>ROUND(I263*H263,2)</f>
        <v>0</v>
      </c>
      <c r="K263" s="194" t="s">
        <v>152</v>
      </c>
      <c r="L263" s="40"/>
      <c r="M263" s="199" t="s">
        <v>1</v>
      </c>
      <c r="N263" s="200" t="s">
        <v>44</v>
      </c>
      <c r="O263" s="72"/>
      <c r="P263" s="201">
        <f>O263*H263</f>
        <v>0</v>
      </c>
      <c r="Q263" s="201">
        <v>0</v>
      </c>
      <c r="R263" s="201">
        <f>Q263*H263</f>
        <v>0</v>
      </c>
      <c r="S263" s="201">
        <v>0</v>
      </c>
      <c r="T263" s="202">
        <f>S263*H263</f>
        <v>0</v>
      </c>
      <c r="U263" s="35"/>
      <c r="V263" s="35"/>
      <c r="W263" s="35"/>
      <c r="X263" s="35"/>
      <c r="Y263" s="35"/>
      <c r="Z263" s="35"/>
      <c r="AA263" s="35"/>
      <c r="AB263" s="35"/>
      <c r="AC263" s="35"/>
      <c r="AD263" s="35"/>
      <c r="AE263" s="35"/>
      <c r="AR263" s="203" t="s">
        <v>153</v>
      </c>
      <c r="AT263" s="203" t="s">
        <v>148</v>
      </c>
      <c r="AU263" s="203" t="s">
        <v>88</v>
      </c>
      <c r="AY263" s="18" t="s">
        <v>146</v>
      </c>
      <c r="BE263" s="204">
        <f>IF(N263="základní",J263,0)</f>
        <v>0</v>
      </c>
      <c r="BF263" s="204">
        <f>IF(N263="snížená",J263,0)</f>
        <v>0</v>
      </c>
      <c r="BG263" s="204">
        <f>IF(N263="zákl. přenesená",J263,0)</f>
        <v>0</v>
      </c>
      <c r="BH263" s="204">
        <f>IF(N263="sníž. přenesená",J263,0)</f>
        <v>0</v>
      </c>
      <c r="BI263" s="204">
        <f>IF(N263="nulová",J263,0)</f>
        <v>0</v>
      </c>
      <c r="BJ263" s="18" t="s">
        <v>86</v>
      </c>
      <c r="BK263" s="204">
        <f>ROUND(I263*H263,2)</f>
        <v>0</v>
      </c>
      <c r="BL263" s="18" t="s">
        <v>153</v>
      </c>
      <c r="BM263" s="203" t="s">
        <v>485</v>
      </c>
    </row>
    <row r="264" spans="1:65" s="13" customFormat="1" ht="22.5">
      <c r="B264" s="205"/>
      <c r="C264" s="206"/>
      <c r="D264" s="207" t="s">
        <v>155</v>
      </c>
      <c r="E264" s="208" t="s">
        <v>1</v>
      </c>
      <c r="F264" s="209" t="s">
        <v>475</v>
      </c>
      <c r="G264" s="206"/>
      <c r="H264" s="210">
        <v>195.17599999999999</v>
      </c>
      <c r="I264" s="211"/>
      <c r="J264" s="206"/>
      <c r="K264" s="206"/>
      <c r="L264" s="212"/>
      <c r="M264" s="213"/>
      <c r="N264" s="214"/>
      <c r="O264" s="214"/>
      <c r="P264" s="214"/>
      <c r="Q264" s="214"/>
      <c r="R264" s="214"/>
      <c r="S264" s="214"/>
      <c r="T264" s="215"/>
      <c r="AT264" s="216" t="s">
        <v>155</v>
      </c>
      <c r="AU264" s="216" t="s">
        <v>88</v>
      </c>
      <c r="AV264" s="13" t="s">
        <v>88</v>
      </c>
      <c r="AW264" s="13" t="s">
        <v>34</v>
      </c>
      <c r="AX264" s="13" t="s">
        <v>79</v>
      </c>
      <c r="AY264" s="216" t="s">
        <v>146</v>
      </c>
    </row>
    <row r="265" spans="1:65" s="13" customFormat="1" ht="11.25">
      <c r="B265" s="205"/>
      <c r="C265" s="206"/>
      <c r="D265" s="207" t="s">
        <v>155</v>
      </c>
      <c r="E265" s="208" t="s">
        <v>1</v>
      </c>
      <c r="F265" s="209" t="s">
        <v>478</v>
      </c>
      <c r="G265" s="206"/>
      <c r="H265" s="210">
        <v>18.942</v>
      </c>
      <c r="I265" s="211"/>
      <c r="J265" s="206"/>
      <c r="K265" s="206"/>
      <c r="L265" s="212"/>
      <c r="M265" s="213"/>
      <c r="N265" s="214"/>
      <c r="O265" s="214"/>
      <c r="P265" s="214"/>
      <c r="Q265" s="214"/>
      <c r="R265" s="214"/>
      <c r="S265" s="214"/>
      <c r="T265" s="215"/>
      <c r="AT265" s="216" t="s">
        <v>155</v>
      </c>
      <c r="AU265" s="216" t="s">
        <v>88</v>
      </c>
      <c r="AV265" s="13" t="s">
        <v>88</v>
      </c>
      <c r="AW265" s="13" t="s">
        <v>34</v>
      </c>
      <c r="AX265" s="13" t="s">
        <v>79</v>
      </c>
      <c r="AY265" s="216" t="s">
        <v>146</v>
      </c>
    </row>
    <row r="266" spans="1:65" s="13" customFormat="1" ht="11.25">
      <c r="B266" s="205"/>
      <c r="C266" s="206"/>
      <c r="D266" s="207" t="s">
        <v>155</v>
      </c>
      <c r="E266" s="208" t="s">
        <v>1</v>
      </c>
      <c r="F266" s="209" t="s">
        <v>479</v>
      </c>
      <c r="G266" s="206"/>
      <c r="H266" s="210">
        <v>23.38</v>
      </c>
      <c r="I266" s="211"/>
      <c r="J266" s="206"/>
      <c r="K266" s="206"/>
      <c r="L266" s="212"/>
      <c r="M266" s="213"/>
      <c r="N266" s="214"/>
      <c r="O266" s="214"/>
      <c r="P266" s="214"/>
      <c r="Q266" s="214"/>
      <c r="R266" s="214"/>
      <c r="S266" s="214"/>
      <c r="T266" s="215"/>
      <c r="AT266" s="216" t="s">
        <v>155</v>
      </c>
      <c r="AU266" s="216" t="s">
        <v>88</v>
      </c>
      <c r="AV266" s="13" t="s">
        <v>88</v>
      </c>
      <c r="AW266" s="13" t="s">
        <v>34</v>
      </c>
      <c r="AX266" s="13" t="s">
        <v>79</v>
      </c>
      <c r="AY266" s="216" t="s">
        <v>146</v>
      </c>
    </row>
    <row r="267" spans="1:65" s="15" customFormat="1" ht="11.25">
      <c r="B267" s="227"/>
      <c r="C267" s="228"/>
      <c r="D267" s="207" t="s">
        <v>155</v>
      </c>
      <c r="E267" s="229" t="s">
        <v>1</v>
      </c>
      <c r="F267" s="230" t="s">
        <v>170</v>
      </c>
      <c r="G267" s="228"/>
      <c r="H267" s="231">
        <v>237.49799999999999</v>
      </c>
      <c r="I267" s="232"/>
      <c r="J267" s="228"/>
      <c r="K267" s="228"/>
      <c r="L267" s="233"/>
      <c r="M267" s="234"/>
      <c r="N267" s="235"/>
      <c r="O267" s="235"/>
      <c r="P267" s="235"/>
      <c r="Q267" s="235"/>
      <c r="R267" s="235"/>
      <c r="S267" s="235"/>
      <c r="T267" s="236"/>
      <c r="AT267" s="237" t="s">
        <v>155</v>
      </c>
      <c r="AU267" s="237" t="s">
        <v>88</v>
      </c>
      <c r="AV267" s="15" t="s">
        <v>153</v>
      </c>
      <c r="AW267" s="15" t="s">
        <v>34</v>
      </c>
      <c r="AX267" s="15" t="s">
        <v>86</v>
      </c>
      <c r="AY267" s="237" t="s">
        <v>146</v>
      </c>
    </row>
    <row r="268" spans="1:65" s="2" customFormat="1" ht="44.25" customHeight="1">
      <c r="A268" s="35"/>
      <c r="B268" s="36"/>
      <c r="C268" s="192" t="s">
        <v>486</v>
      </c>
      <c r="D268" s="192" t="s">
        <v>148</v>
      </c>
      <c r="E268" s="193" t="s">
        <v>487</v>
      </c>
      <c r="F268" s="194" t="s">
        <v>488</v>
      </c>
      <c r="G268" s="195" t="s">
        <v>183</v>
      </c>
      <c r="H268" s="196">
        <v>215.59399999999999</v>
      </c>
      <c r="I268" s="197"/>
      <c r="J268" s="198">
        <f>ROUND(I268*H268,2)</f>
        <v>0</v>
      </c>
      <c r="K268" s="194" t="s">
        <v>152</v>
      </c>
      <c r="L268" s="40"/>
      <c r="M268" s="199" t="s">
        <v>1</v>
      </c>
      <c r="N268" s="200" t="s">
        <v>44</v>
      </c>
      <c r="O268" s="72"/>
      <c r="P268" s="201">
        <f>O268*H268</f>
        <v>0</v>
      </c>
      <c r="Q268" s="201">
        <v>0</v>
      </c>
      <c r="R268" s="201">
        <f>Q268*H268</f>
        <v>0</v>
      </c>
      <c r="S268" s="201">
        <v>0</v>
      </c>
      <c r="T268" s="202">
        <f>S268*H268</f>
        <v>0</v>
      </c>
      <c r="U268" s="35"/>
      <c r="V268" s="35"/>
      <c r="W268" s="35"/>
      <c r="X268" s="35"/>
      <c r="Y268" s="35"/>
      <c r="Z268" s="35"/>
      <c r="AA268" s="35"/>
      <c r="AB268" s="35"/>
      <c r="AC268" s="35"/>
      <c r="AD268" s="35"/>
      <c r="AE268" s="35"/>
      <c r="AR268" s="203" t="s">
        <v>153</v>
      </c>
      <c r="AT268" s="203" t="s">
        <v>148</v>
      </c>
      <c r="AU268" s="203" t="s">
        <v>88</v>
      </c>
      <c r="AY268" s="18" t="s">
        <v>146</v>
      </c>
      <c r="BE268" s="204">
        <f>IF(N268="základní",J268,0)</f>
        <v>0</v>
      </c>
      <c r="BF268" s="204">
        <f>IF(N268="snížená",J268,0)</f>
        <v>0</v>
      </c>
      <c r="BG268" s="204">
        <f>IF(N268="zákl. přenesená",J268,0)</f>
        <v>0</v>
      </c>
      <c r="BH268" s="204">
        <f>IF(N268="sníž. přenesená",J268,0)</f>
        <v>0</v>
      </c>
      <c r="BI268" s="204">
        <f>IF(N268="nulová",J268,0)</f>
        <v>0</v>
      </c>
      <c r="BJ268" s="18" t="s">
        <v>86</v>
      </c>
      <c r="BK268" s="204">
        <f>ROUND(I268*H268,2)</f>
        <v>0</v>
      </c>
      <c r="BL268" s="18" t="s">
        <v>153</v>
      </c>
      <c r="BM268" s="203" t="s">
        <v>489</v>
      </c>
    </row>
    <row r="269" spans="1:65" s="13" customFormat="1" ht="11.25">
      <c r="B269" s="205"/>
      <c r="C269" s="206"/>
      <c r="D269" s="207" t="s">
        <v>155</v>
      </c>
      <c r="E269" s="208" t="s">
        <v>1</v>
      </c>
      <c r="F269" s="209" t="s">
        <v>476</v>
      </c>
      <c r="G269" s="206"/>
      <c r="H269" s="210">
        <v>61.856000000000002</v>
      </c>
      <c r="I269" s="211"/>
      <c r="J269" s="206"/>
      <c r="K269" s="206"/>
      <c r="L269" s="212"/>
      <c r="M269" s="213"/>
      <c r="N269" s="214"/>
      <c r="O269" s="214"/>
      <c r="P269" s="214"/>
      <c r="Q269" s="214"/>
      <c r="R269" s="214"/>
      <c r="S269" s="214"/>
      <c r="T269" s="215"/>
      <c r="AT269" s="216" t="s">
        <v>155</v>
      </c>
      <c r="AU269" s="216" t="s">
        <v>88</v>
      </c>
      <c r="AV269" s="13" t="s">
        <v>88</v>
      </c>
      <c r="AW269" s="13" t="s">
        <v>34</v>
      </c>
      <c r="AX269" s="13" t="s">
        <v>79</v>
      </c>
      <c r="AY269" s="216" t="s">
        <v>146</v>
      </c>
    </row>
    <row r="270" spans="1:65" s="13" customFormat="1" ht="11.25">
      <c r="B270" s="205"/>
      <c r="C270" s="206"/>
      <c r="D270" s="207" t="s">
        <v>155</v>
      </c>
      <c r="E270" s="208" t="s">
        <v>1</v>
      </c>
      <c r="F270" s="209" t="s">
        <v>477</v>
      </c>
      <c r="G270" s="206"/>
      <c r="H270" s="210">
        <v>153.738</v>
      </c>
      <c r="I270" s="211"/>
      <c r="J270" s="206"/>
      <c r="K270" s="206"/>
      <c r="L270" s="212"/>
      <c r="M270" s="213"/>
      <c r="N270" s="214"/>
      <c r="O270" s="214"/>
      <c r="P270" s="214"/>
      <c r="Q270" s="214"/>
      <c r="R270" s="214"/>
      <c r="S270" s="214"/>
      <c r="T270" s="215"/>
      <c r="AT270" s="216" t="s">
        <v>155</v>
      </c>
      <c r="AU270" s="216" t="s">
        <v>88</v>
      </c>
      <c r="AV270" s="13" t="s">
        <v>88</v>
      </c>
      <c r="AW270" s="13" t="s">
        <v>34</v>
      </c>
      <c r="AX270" s="13" t="s">
        <v>79</v>
      </c>
      <c r="AY270" s="216" t="s">
        <v>146</v>
      </c>
    </row>
    <row r="271" spans="1:65" s="15" customFormat="1" ht="11.25">
      <c r="B271" s="227"/>
      <c r="C271" s="228"/>
      <c r="D271" s="207" t="s">
        <v>155</v>
      </c>
      <c r="E271" s="229" t="s">
        <v>1</v>
      </c>
      <c r="F271" s="230" t="s">
        <v>170</v>
      </c>
      <c r="G271" s="228"/>
      <c r="H271" s="231">
        <v>215.59399999999999</v>
      </c>
      <c r="I271" s="232"/>
      <c r="J271" s="228"/>
      <c r="K271" s="228"/>
      <c r="L271" s="233"/>
      <c r="M271" s="234"/>
      <c r="N271" s="235"/>
      <c r="O271" s="235"/>
      <c r="P271" s="235"/>
      <c r="Q271" s="235"/>
      <c r="R271" s="235"/>
      <c r="S271" s="235"/>
      <c r="T271" s="236"/>
      <c r="AT271" s="237" t="s">
        <v>155</v>
      </c>
      <c r="AU271" s="237" t="s">
        <v>88</v>
      </c>
      <c r="AV271" s="15" t="s">
        <v>153</v>
      </c>
      <c r="AW271" s="15" t="s">
        <v>34</v>
      </c>
      <c r="AX271" s="15" t="s">
        <v>86</v>
      </c>
      <c r="AY271" s="237" t="s">
        <v>146</v>
      </c>
    </row>
    <row r="272" spans="1:65" s="2" customFormat="1" ht="44.25" customHeight="1">
      <c r="A272" s="35"/>
      <c r="B272" s="36"/>
      <c r="C272" s="192" t="s">
        <v>490</v>
      </c>
      <c r="D272" s="192" t="s">
        <v>148</v>
      </c>
      <c r="E272" s="193" t="s">
        <v>491</v>
      </c>
      <c r="F272" s="194" t="s">
        <v>182</v>
      </c>
      <c r="G272" s="195" t="s">
        <v>183</v>
      </c>
      <c r="H272" s="196">
        <v>174.15700000000001</v>
      </c>
      <c r="I272" s="197"/>
      <c r="J272" s="198">
        <f>ROUND(I272*H272,2)</f>
        <v>0</v>
      </c>
      <c r="K272" s="194" t="s">
        <v>152</v>
      </c>
      <c r="L272" s="40"/>
      <c r="M272" s="199" t="s">
        <v>1</v>
      </c>
      <c r="N272" s="200" t="s">
        <v>44</v>
      </c>
      <c r="O272" s="72"/>
      <c r="P272" s="201">
        <f>O272*H272</f>
        <v>0</v>
      </c>
      <c r="Q272" s="201">
        <v>0</v>
      </c>
      <c r="R272" s="201">
        <f>Q272*H272</f>
        <v>0</v>
      </c>
      <c r="S272" s="201">
        <v>0</v>
      </c>
      <c r="T272" s="202">
        <f>S272*H272</f>
        <v>0</v>
      </c>
      <c r="U272" s="35"/>
      <c r="V272" s="35"/>
      <c r="W272" s="35"/>
      <c r="X272" s="35"/>
      <c r="Y272" s="35"/>
      <c r="Z272" s="35"/>
      <c r="AA272" s="35"/>
      <c r="AB272" s="35"/>
      <c r="AC272" s="35"/>
      <c r="AD272" s="35"/>
      <c r="AE272" s="35"/>
      <c r="AR272" s="203" t="s">
        <v>153</v>
      </c>
      <c r="AT272" s="203" t="s">
        <v>148</v>
      </c>
      <c r="AU272" s="203" t="s">
        <v>88</v>
      </c>
      <c r="AY272" s="18" t="s">
        <v>146</v>
      </c>
      <c r="BE272" s="204">
        <f>IF(N272="základní",J272,0)</f>
        <v>0</v>
      </c>
      <c r="BF272" s="204">
        <f>IF(N272="snížená",J272,0)</f>
        <v>0</v>
      </c>
      <c r="BG272" s="204">
        <f>IF(N272="zákl. přenesená",J272,0)</f>
        <v>0</v>
      </c>
      <c r="BH272" s="204">
        <f>IF(N272="sníž. přenesená",J272,0)</f>
        <v>0</v>
      </c>
      <c r="BI272" s="204">
        <f>IF(N272="nulová",J272,0)</f>
        <v>0</v>
      </c>
      <c r="BJ272" s="18" t="s">
        <v>86</v>
      </c>
      <c r="BK272" s="204">
        <f>ROUND(I272*H272,2)</f>
        <v>0</v>
      </c>
      <c r="BL272" s="18" t="s">
        <v>153</v>
      </c>
      <c r="BM272" s="203" t="s">
        <v>492</v>
      </c>
    </row>
    <row r="273" spans="1:65" s="13" customFormat="1" ht="22.5">
      <c r="B273" s="205"/>
      <c r="C273" s="206"/>
      <c r="D273" s="207" t="s">
        <v>155</v>
      </c>
      <c r="E273" s="208" t="s">
        <v>1</v>
      </c>
      <c r="F273" s="209" t="s">
        <v>474</v>
      </c>
      <c r="G273" s="206"/>
      <c r="H273" s="210">
        <v>174.15700000000001</v>
      </c>
      <c r="I273" s="211"/>
      <c r="J273" s="206"/>
      <c r="K273" s="206"/>
      <c r="L273" s="212"/>
      <c r="M273" s="213"/>
      <c r="N273" s="214"/>
      <c r="O273" s="214"/>
      <c r="P273" s="214"/>
      <c r="Q273" s="214"/>
      <c r="R273" s="214"/>
      <c r="S273" s="214"/>
      <c r="T273" s="215"/>
      <c r="AT273" s="216" t="s">
        <v>155</v>
      </c>
      <c r="AU273" s="216" t="s">
        <v>88</v>
      </c>
      <c r="AV273" s="13" t="s">
        <v>88</v>
      </c>
      <c r="AW273" s="13" t="s">
        <v>34</v>
      </c>
      <c r="AX273" s="13" t="s">
        <v>86</v>
      </c>
      <c r="AY273" s="216" t="s">
        <v>146</v>
      </c>
    </row>
    <row r="274" spans="1:65" s="12" customFormat="1" ht="22.9" customHeight="1">
      <c r="B274" s="176"/>
      <c r="C274" s="177"/>
      <c r="D274" s="178" t="s">
        <v>78</v>
      </c>
      <c r="E274" s="190" t="s">
        <v>294</v>
      </c>
      <c r="F274" s="190" t="s">
        <v>295</v>
      </c>
      <c r="G274" s="177"/>
      <c r="H274" s="177"/>
      <c r="I274" s="180"/>
      <c r="J274" s="191">
        <f>BK274</f>
        <v>0</v>
      </c>
      <c r="K274" s="177"/>
      <c r="L274" s="182"/>
      <c r="M274" s="183"/>
      <c r="N274" s="184"/>
      <c r="O274" s="184"/>
      <c r="P274" s="185">
        <f>P275</f>
        <v>0</v>
      </c>
      <c r="Q274" s="184"/>
      <c r="R274" s="185">
        <f>R275</f>
        <v>0</v>
      </c>
      <c r="S274" s="184"/>
      <c r="T274" s="186">
        <f>T275</f>
        <v>0</v>
      </c>
      <c r="AR274" s="187" t="s">
        <v>86</v>
      </c>
      <c r="AT274" s="188" t="s">
        <v>78</v>
      </c>
      <c r="AU274" s="188" t="s">
        <v>86</v>
      </c>
      <c r="AY274" s="187" t="s">
        <v>146</v>
      </c>
      <c r="BK274" s="189">
        <f>BK275</f>
        <v>0</v>
      </c>
    </row>
    <row r="275" spans="1:65" s="2" customFormat="1" ht="44.25" customHeight="1">
      <c r="A275" s="35"/>
      <c r="B275" s="36"/>
      <c r="C275" s="192" t="s">
        <v>493</v>
      </c>
      <c r="D275" s="192" t="s">
        <v>148</v>
      </c>
      <c r="E275" s="193" t="s">
        <v>494</v>
      </c>
      <c r="F275" s="194" t="s">
        <v>495</v>
      </c>
      <c r="G275" s="195" t="s">
        <v>183</v>
      </c>
      <c r="H275" s="196">
        <v>61.786000000000001</v>
      </c>
      <c r="I275" s="197"/>
      <c r="J275" s="198">
        <f>ROUND(I275*H275,2)</f>
        <v>0</v>
      </c>
      <c r="K275" s="194" t="s">
        <v>152</v>
      </c>
      <c r="L275" s="40"/>
      <c r="M275" s="248" t="s">
        <v>1</v>
      </c>
      <c r="N275" s="249" t="s">
        <v>44</v>
      </c>
      <c r="O275" s="250"/>
      <c r="P275" s="251">
        <f>O275*H275</f>
        <v>0</v>
      </c>
      <c r="Q275" s="251">
        <v>0</v>
      </c>
      <c r="R275" s="251">
        <f>Q275*H275</f>
        <v>0</v>
      </c>
      <c r="S275" s="251">
        <v>0</v>
      </c>
      <c r="T275" s="252">
        <f>S275*H275</f>
        <v>0</v>
      </c>
      <c r="U275" s="35"/>
      <c r="V275" s="35"/>
      <c r="W275" s="35"/>
      <c r="X275" s="35"/>
      <c r="Y275" s="35"/>
      <c r="Z275" s="35"/>
      <c r="AA275" s="35"/>
      <c r="AB275" s="35"/>
      <c r="AC275" s="35"/>
      <c r="AD275" s="35"/>
      <c r="AE275" s="35"/>
      <c r="AR275" s="203" t="s">
        <v>153</v>
      </c>
      <c r="AT275" s="203" t="s">
        <v>148</v>
      </c>
      <c r="AU275" s="203" t="s">
        <v>88</v>
      </c>
      <c r="AY275" s="18" t="s">
        <v>146</v>
      </c>
      <c r="BE275" s="204">
        <f>IF(N275="základní",J275,0)</f>
        <v>0</v>
      </c>
      <c r="BF275" s="204">
        <f>IF(N275="snížená",J275,0)</f>
        <v>0</v>
      </c>
      <c r="BG275" s="204">
        <f>IF(N275="zákl. přenesená",J275,0)</f>
        <v>0</v>
      </c>
      <c r="BH275" s="204">
        <f>IF(N275="sníž. přenesená",J275,0)</f>
        <v>0</v>
      </c>
      <c r="BI275" s="204">
        <f>IF(N275="nulová",J275,0)</f>
        <v>0</v>
      </c>
      <c r="BJ275" s="18" t="s">
        <v>86</v>
      </c>
      <c r="BK275" s="204">
        <f>ROUND(I275*H275,2)</f>
        <v>0</v>
      </c>
      <c r="BL275" s="18" t="s">
        <v>153</v>
      </c>
      <c r="BM275" s="203" t="s">
        <v>496</v>
      </c>
    </row>
    <row r="276" spans="1:65" s="2" customFormat="1" ht="6.95" customHeight="1">
      <c r="A276" s="35"/>
      <c r="B276" s="55"/>
      <c r="C276" s="56"/>
      <c r="D276" s="56"/>
      <c r="E276" s="56"/>
      <c r="F276" s="56"/>
      <c r="G276" s="56"/>
      <c r="H276" s="56"/>
      <c r="I276" s="56"/>
      <c r="J276" s="56"/>
      <c r="K276" s="56"/>
      <c r="L276" s="40"/>
      <c r="M276" s="35"/>
      <c r="O276" s="35"/>
      <c r="P276" s="35"/>
      <c r="Q276" s="35"/>
      <c r="R276" s="35"/>
      <c r="S276" s="35"/>
      <c r="T276" s="35"/>
      <c r="U276" s="35"/>
      <c r="V276" s="35"/>
      <c r="W276" s="35"/>
      <c r="X276" s="35"/>
      <c r="Y276" s="35"/>
      <c r="Z276" s="35"/>
      <c r="AA276" s="35"/>
      <c r="AB276" s="35"/>
      <c r="AC276" s="35"/>
      <c r="AD276" s="35"/>
      <c r="AE276" s="35"/>
    </row>
  </sheetData>
  <sheetProtection algorithmName="SHA-512" hashValue="P76P//cWp9X594uxkGqkF/5KI7IfCy2FTz1RsTh1ieh+TT/Jm4sEmTS9z5i0NSwf5YkKFft5jT2Fh/dG812xSA==" saltValue="o2EOUZ+F3G8Rc3hewO2le83cWuC7Y+hrUywFTPMyDlCRQ1K/S5DLgvOqPP1yEejMKFGjGBApdHOXfz4q3c5VHw==" spinCount="100000" sheet="1" objects="1" scenarios="1" formatColumns="0" formatRows="0" autoFilter="0"/>
  <autoFilter ref="C127:K275"/>
  <mergeCells count="12">
    <mergeCell ref="E120:H120"/>
    <mergeCell ref="L2:V2"/>
    <mergeCell ref="E85:H85"/>
    <mergeCell ref="E87:H87"/>
    <mergeCell ref="E89:H89"/>
    <mergeCell ref="E116:H116"/>
    <mergeCell ref="E118:H118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40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12"/>
      <c r="M2" s="312"/>
      <c r="N2" s="312"/>
      <c r="O2" s="312"/>
      <c r="P2" s="312"/>
      <c r="Q2" s="312"/>
      <c r="R2" s="312"/>
      <c r="S2" s="312"/>
      <c r="T2" s="312"/>
      <c r="U2" s="312"/>
      <c r="V2" s="312"/>
      <c r="AT2" s="18" t="s">
        <v>99</v>
      </c>
    </row>
    <row r="3" spans="1:46" s="1" customFormat="1" ht="6.95" customHeight="1">
      <c r="B3" s="116"/>
      <c r="C3" s="117"/>
      <c r="D3" s="117"/>
      <c r="E3" s="117"/>
      <c r="F3" s="117"/>
      <c r="G3" s="117"/>
      <c r="H3" s="117"/>
      <c r="I3" s="117"/>
      <c r="J3" s="117"/>
      <c r="K3" s="117"/>
      <c r="L3" s="21"/>
      <c r="AT3" s="18" t="s">
        <v>88</v>
      </c>
    </row>
    <row r="4" spans="1:46" s="1" customFormat="1" ht="24.95" customHeight="1">
      <c r="B4" s="21"/>
      <c r="D4" s="118" t="s">
        <v>112</v>
      </c>
      <c r="L4" s="21"/>
      <c r="M4" s="119" t="s">
        <v>10</v>
      </c>
      <c r="AT4" s="18" t="s">
        <v>4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120" t="s">
        <v>16</v>
      </c>
      <c r="L6" s="21"/>
    </row>
    <row r="7" spans="1:46" s="1" customFormat="1" ht="26.25" customHeight="1">
      <c r="B7" s="21"/>
      <c r="E7" s="313" t="str">
        <f>'Rekapitulace stavby'!K6</f>
        <v>VD Josefův Důl, oprava a rekonstrukce venkovní kanalizace a objektů dozorství - opravná část</v>
      </c>
      <c r="F7" s="314"/>
      <c r="G7" s="314"/>
      <c r="H7" s="314"/>
      <c r="L7" s="21"/>
    </row>
    <row r="8" spans="1:46" s="1" customFormat="1" ht="12" customHeight="1">
      <c r="B8" s="21"/>
      <c r="D8" s="120" t="s">
        <v>113</v>
      </c>
      <c r="L8" s="21"/>
    </row>
    <row r="9" spans="1:46" s="2" customFormat="1" ht="16.5" customHeight="1">
      <c r="A9" s="35"/>
      <c r="B9" s="40"/>
      <c r="C9" s="35"/>
      <c r="D9" s="35"/>
      <c r="E9" s="313" t="s">
        <v>114</v>
      </c>
      <c r="F9" s="315"/>
      <c r="G9" s="315"/>
      <c r="H9" s="315"/>
      <c r="I9" s="35"/>
      <c r="J9" s="35"/>
      <c r="K9" s="35"/>
      <c r="L9" s="52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2" customHeight="1">
      <c r="A10" s="35"/>
      <c r="B10" s="40"/>
      <c r="C10" s="35"/>
      <c r="D10" s="120" t="s">
        <v>115</v>
      </c>
      <c r="E10" s="35"/>
      <c r="F10" s="35"/>
      <c r="G10" s="35"/>
      <c r="H10" s="35"/>
      <c r="I10" s="35"/>
      <c r="J10" s="35"/>
      <c r="K10" s="35"/>
      <c r="L10" s="52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6.5" customHeight="1">
      <c r="A11" s="35"/>
      <c r="B11" s="40"/>
      <c r="C11" s="35"/>
      <c r="D11" s="35"/>
      <c r="E11" s="316" t="s">
        <v>497</v>
      </c>
      <c r="F11" s="315"/>
      <c r="G11" s="315"/>
      <c r="H11" s="315"/>
      <c r="I11" s="35"/>
      <c r="J11" s="35"/>
      <c r="K11" s="35"/>
      <c r="L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1.25">
      <c r="A12" s="35"/>
      <c r="B12" s="40"/>
      <c r="C12" s="35"/>
      <c r="D12" s="35"/>
      <c r="E12" s="35"/>
      <c r="F12" s="35"/>
      <c r="G12" s="35"/>
      <c r="H12" s="35"/>
      <c r="I12" s="35"/>
      <c r="J12" s="35"/>
      <c r="K12" s="35"/>
      <c r="L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2" customHeight="1">
      <c r="A13" s="35"/>
      <c r="B13" s="40"/>
      <c r="C13" s="35"/>
      <c r="D13" s="120" t="s">
        <v>18</v>
      </c>
      <c r="E13" s="35"/>
      <c r="F13" s="111" t="s">
        <v>1</v>
      </c>
      <c r="G13" s="35"/>
      <c r="H13" s="35"/>
      <c r="I13" s="120" t="s">
        <v>19</v>
      </c>
      <c r="J13" s="111" t="s">
        <v>1</v>
      </c>
      <c r="K13" s="35"/>
      <c r="L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20" t="s">
        <v>20</v>
      </c>
      <c r="E14" s="35"/>
      <c r="F14" s="111" t="s">
        <v>21</v>
      </c>
      <c r="G14" s="35"/>
      <c r="H14" s="35"/>
      <c r="I14" s="120" t="s">
        <v>22</v>
      </c>
      <c r="J14" s="121" t="str">
        <f>'Rekapitulace stavby'!AN8</f>
        <v>22. 4. 2021</v>
      </c>
      <c r="K14" s="35"/>
      <c r="L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0.9" customHeight="1">
      <c r="A15" s="35"/>
      <c r="B15" s="40"/>
      <c r="C15" s="35"/>
      <c r="D15" s="35"/>
      <c r="E15" s="35"/>
      <c r="F15" s="35"/>
      <c r="G15" s="35"/>
      <c r="H15" s="35"/>
      <c r="I15" s="35"/>
      <c r="J15" s="35"/>
      <c r="K15" s="35"/>
      <c r="L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12" customHeight="1">
      <c r="A16" s="35"/>
      <c r="B16" s="40"/>
      <c r="C16" s="35"/>
      <c r="D16" s="120" t="s">
        <v>24</v>
      </c>
      <c r="E16" s="35"/>
      <c r="F16" s="35"/>
      <c r="G16" s="35"/>
      <c r="H16" s="35"/>
      <c r="I16" s="120" t="s">
        <v>25</v>
      </c>
      <c r="J16" s="111" t="s">
        <v>1</v>
      </c>
      <c r="K16" s="35"/>
      <c r="L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8" customHeight="1">
      <c r="A17" s="35"/>
      <c r="B17" s="40"/>
      <c r="C17" s="35"/>
      <c r="D17" s="35"/>
      <c r="E17" s="111" t="s">
        <v>26</v>
      </c>
      <c r="F17" s="35"/>
      <c r="G17" s="35"/>
      <c r="H17" s="35"/>
      <c r="I17" s="120" t="s">
        <v>27</v>
      </c>
      <c r="J17" s="111" t="s">
        <v>1</v>
      </c>
      <c r="K17" s="35"/>
      <c r="L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6.95" customHeight="1">
      <c r="A18" s="35"/>
      <c r="B18" s="40"/>
      <c r="C18" s="35"/>
      <c r="D18" s="35"/>
      <c r="E18" s="35"/>
      <c r="F18" s="35"/>
      <c r="G18" s="35"/>
      <c r="H18" s="35"/>
      <c r="I18" s="35"/>
      <c r="J18" s="35"/>
      <c r="K18" s="35"/>
      <c r="L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12" customHeight="1">
      <c r="A19" s="35"/>
      <c r="B19" s="40"/>
      <c r="C19" s="35"/>
      <c r="D19" s="120" t="s">
        <v>28</v>
      </c>
      <c r="E19" s="35"/>
      <c r="F19" s="35"/>
      <c r="G19" s="35"/>
      <c r="H19" s="35"/>
      <c r="I19" s="120" t="s">
        <v>25</v>
      </c>
      <c r="J19" s="31" t="str">
        <f>'Rekapitulace stavby'!AN13</f>
        <v>Vyplň údaj</v>
      </c>
      <c r="K19" s="35"/>
      <c r="L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8" customHeight="1">
      <c r="A20" s="35"/>
      <c r="B20" s="40"/>
      <c r="C20" s="35"/>
      <c r="D20" s="35"/>
      <c r="E20" s="317" t="str">
        <f>'Rekapitulace stavby'!E14</f>
        <v>Vyplň údaj</v>
      </c>
      <c r="F20" s="318"/>
      <c r="G20" s="318"/>
      <c r="H20" s="318"/>
      <c r="I20" s="120" t="s">
        <v>27</v>
      </c>
      <c r="J20" s="31" t="str">
        <f>'Rekapitulace stavby'!AN14</f>
        <v>Vyplň údaj</v>
      </c>
      <c r="K20" s="35"/>
      <c r="L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6.95" customHeight="1">
      <c r="A21" s="35"/>
      <c r="B21" s="40"/>
      <c r="C21" s="35"/>
      <c r="D21" s="35"/>
      <c r="E21" s="35"/>
      <c r="F21" s="35"/>
      <c r="G21" s="35"/>
      <c r="H21" s="35"/>
      <c r="I21" s="35"/>
      <c r="J21" s="35"/>
      <c r="K21" s="35"/>
      <c r="L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12" customHeight="1">
      <c r="A22" s="35"/>
      <c r="B22" s="40"/>
      <c r="C22" s="35"/>
      <c r="D22" s="120" t="s">
        <v>30</v>
      </c>
      <c r="E22" s="35"/>
      <c r="F22" s="35"/>
      <c r="G22" s="35"/>
      <c r="H22" s="35"/>
      <c r="I22" s="120" t="s">
        <v>25</v>
      </c>
      <c r="J22" s="111" t="s">
        <v>31</v>
      </c>
      <c r="K22" s="35"/>
      <c r="L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8" customHeight="1">
      <c r="A23" s="35"/>
      <c r="B23" s="40"/>
      <c r="C23" s="35"/>
      <c r="D23" s="35"/>
      <c r="E23" s="111" t="s">
        <v>32</v>
      </c>
      <c r="F23" s="35"/>
      <c r="G23" s="35"/>
      <c r="H23" s="35"/>
      <c r="I23" s="120" t="s">
        <v>27</v>
      </c>
      <c r="J23" s="111" t="s">
        <v>33</v>
      </c>
      <c r="K23" s="35"/>
      <c r="L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6.95" customHeight="1">
      <c r="A24" s="35"/>
      <c r="B24" s="40"/>
      <c r="C24" s="35"/>
      <c r="D24" s="35"/>
      <c r="E24" s="35"/>
      <c r="F24" s="35"/>
      <c r="G24" s="35"/>
      <c r="H24" s="35"/>
      <c r="I24" s="35"/>
      <c r="J24" s="35"/>
      <c r="K24" s="35"/>
      <c r="L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12" customHeight="1">
      <c r="A25" s="35"/>
      <c r="B25" s="40"/>
      <c r="C25" s="35"/>
      <c r="D25" s="120" t="s">
        <v>35</v>
      </c>
      <c r="E25" s="35"/>
      <c r="F25" s="35"/>
      <c r="G25" s="35"/>
      <c r="H25" s="35"/>
      <c r="I25" s="120" t="s">
        <v>25</v>
      </c>
      <c r="J25" s="111" t="s">
        <v>1</v>
      </c>
      <c r="K25" s="35"/>
      <c r="L25" s="52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8" customHeight="1">
      <c r="A26" s="35"/>
      <c r="B26" s="40"/>
      <c r="C26" s="35"/>
      <c r="D26" s="35"/>
      <c r="E26" s="111" t="s">
        <v>36</v>
      </c>
      <c r="F26" s="35"/>
      <c r="G26" s="35"/>
      <c r="H26" s="35"/>
      <c r="I26" s="120" t="s">
        <v>27</v>
      </c>
      <c r="J26" s="111" t="s">
        <v>1</v>
      </c>
      <c r="K26" s="35"/>
      <c r="L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2" customFormat="1" ht="6.95" customHeight="1">
      <c r="A27" s="35"/>
      <c r="B27" s="40"/>
      <c r="C27" s="35"/>
      <c r="D27" s="35"/>
      <c r="E27" s="35"/>
      <c r="F27" s="35"/>
      <c r="G27" s="35"/>
      <c r="H27" s="35"/>
      <c r="I27" s="35"/>
      <c r="J27" s="35"/>
      <c r="K27" s="35"/>
      <c r="L27" s="52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pans="1:31" s="2" customFormat="1" ht="12" customHeight="1">
      <c r="A28" s="35"/>
      <c r="B28" s="40"/>
      <c r="C28" s="35"/>
      <c r="D28" s="120" t="s">
        <v>37</v>
      </c>
      <c r="E28" s="35"/>
      <c r="F28" s="35"/>
      <c r="G28" s="35"/>
      <c r="H28" s="35"/>
      <c r="I28" s="35"/>
      <c r="J28" s="35"/>
      <c r="K28" s="35"/>
      <c r="L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8" customFormat="1" ht="71.25" customHeight="1">
      <c r="A29" s="122"/>
      <c r="B29" s="123"/>
      <c r="C29" s="122"/>
      <c r="D29" s="122"/>
      <c r="E29" s="319" t="s">
        <v>38</v>
      </c>
      <c r="F29" s="319"/>
      <c r="G29" s="319"/>
      <c r="H29" s="319"/>
      <c r="I29" s="122"/>
      <c r="J29" s="122"/>
      <c r="K29" s="122"/>
      <c r="L29" s="124"/>
      <c r="S29" s="122"/>
      <c r="T29" s="122"/>
      <c r="U29" s="122"/>
      <c r="V29" s="122"/>
      <c r="W29" s="122"/>
      <c r="X29" s="122"/>
      <c r="Y29" s="122"/>
      <c r="Z29" s="122"/>
      <c r="AA29" s="122"/>
      <c r="AB29" s="122"/>
      <c r="AC29" s="122"/>
      <c r="AD29" s="122"/>
      <c r="AE29" s="122"/>
    </row>
    <row r="30" spans="1:31" s="2" customFormat="1" ht="6.95" customHeight="1">
      <c r="A30" s="35"/>
      <c r="B30" s="40"/>
      <c r="C30" s="35"/>
      <c r="D30" s="35"/>
      <c r="E30" s="35"/>
      <c r="F30" s="35"/>
      <c r="G30" s="35"/>
      <c r="H30" s="35"/>
      <c r="I30" s="35"/>
      <c r="J30" s="35"/>
      <c r="K30" s="35"/>
      <c r="L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25"/>
      <c r="E31" s="125"/>
      <c r="F31" s="125"/>
      <c r="G31" s="125"/>
      <c r="H31" s="125"/>
      <c r="I31" s="125"/>
      <c r="J31" s="125"/>
      <c r="K31" s="125"/>
      <c r="L31" s="52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25.35" customHeight="1">
      <c r="A32" s="35"/>
      <c r="B32" s="40"/>
      <c r="C32" s="35"/>
      <c r="D32" s="126" t="s">
        <v>39</v>
      </c>
      <c r="E32" s="35"/>
      <c r="F32" s="35"/>
      <c r="G32" s="35"/>
      <c r="H32" s="35"/>
      <c r="I32" s="35"/>
      <c r="J32" s="127">
        <f>ROUND(J134, 2)</f>
        <v>0</v>
      </c>
      <c r="K32" s="35"/>
      <c r="L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6.95" customHeight="1">
      <c r="A33" s="35"/>
      <c r="B33" s="40"/>
      <c r="C33" s="35"/>
      <c r="D33" s="125"/>
      <c r="E33" s="125"/>
      <c r="F33" s="125"/>
      <c r="G33" s="125"/>
      <c r="H33" s="125"/>
      <c r="I33" s="125"/>
      <c r="J33" s="125"/>
      <c r="K33" s="125"/>
      <c r="L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35"/>
      <c r="F34" s="128" t="s">
        <v>41</v>
      </c>
      <c r="G34" s="35"/>
      <c r="H34" s="35"/>
      <c r="I34" s="128" t="s">
        <v>40</v>
      </c>
      <c r="J34" s="128" t="s">
        <v>42</v>
      </c>
      <c r="K34" s="35"/>
      <c r="L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customHeight="1">
      <c r="A35" s="35"/>
      <c r="B35" s="40"/>
      <c r="C35" s="35"/>
      <c r="D35" s="129" t="s">
        <v>43</v>
      </c>
      <c r="E35" s="120" t="s">
        <v>44</v>
      </c>
      <c r="F35" s="130">
        <f>ROUND((SUM(BE134:BE239)),  2)</f>
        <v>0</v>
      </c>
      <c r="G35" s="35"/>
      <c r="H35" s="35"/>
      <c r="I35" s="131">
        <v>0.21</v>
      </c>
      <c r="J35" s="130">
        <f>ROUND(((SUM(BE134:BE239))*I35),  2)</f>
        <v>0</v>
      </c>
      <c r="K35" s="35"/>
      <c r="L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customHeight="1">
      <c r="A36" s="35"/>
      <c r="B36" s="40"/>
      <c r="C36" s="35"/>
      <c r="D36" s="35"/>
      <c r="E36" s="120" t="s">
        <v>45</v>
      </c>
      <c r="F36" s="130">
        <f>ROUND((SUM(BF134:BF239)),  2)</f>
        <v>0</v>
      </c>
      <c r="G36" s="35"/>
      <c r="H36" s="35"/>
      <c r="I36" s="131">
        <v>0.15</v>
      </c>
      <c r="J36" s="130">
        <f>ROUND(((SUM(BF134:BF239))*I36),  2)</f>
        <v>0</v>
      </c>
      <c r="K36" s="35"/>
      <c r="L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20" t="s">
        <v>46</v>
      </c>
      <c r="F37" s="130">
        <f>ROUND((SUM(BG134:BG239)),  2)</f>
        <v>0</v>
      </c>
      <c r="G37" s="35"/>
      <c r="H37" s="35"/>
      <c r="I37" s="131">
        <v>0.21</v>
      </c>
      <c r="J37" s="130">
        <f>0</f>
        <v>0</v>
      </c>
      <c r="K37" s="35"/>
      <c r="L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14.45" hidden="1" customHeight="1">
      <c r="A38" s="35"/>
      <c r="B38" s="40"/>
      <c r="C38" s="35"/>
      <c r="D38" s="35"/>
      <c r="E38" s="120" t="s">
        <v>47</v>
      </c>
      <c r="F38" s="130">
        <f>ROUND((SUM(BH134:BH239)),  2)</f>
        <v>0</v>
      </c>
      <c r="G38" s="35"/>
      <c r="H38" s="35"/>
      <c r="I38" s="131">
        <v>0.15</v>
      </c>
      <c r="J38" s="130">
        <f>0</f>
        <v>0</v>
      </c>
      <c r="K38" s="35"/>
      <c r="L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14.45" hidden="1" customHeight="1">
      <c r="A39" s="35"/>
      <c r="B39" s="40"/>
      <c r="C39" s="35"/>
      <c r="D39" s="35"/>
      <c r="E39" s="120" t="s">
        <v>48</v>
      </c>
      <c r="F39" s="130">
        <f>ROUND((SUM(BI134:BI239)),  2)</f>
        <v>0</v>
      </c>
      <c r="G39" s="35"/>
      <c r="H39" s="35"/>
      <c r="I39" s="131">
        <v>0</v>
      </c>
      <c r="J39" s="130">
        <f>0</f>
        <v>0</v>
      </c>
      <c r="K39" s="35"/>
      <c r="L39" s="52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6.95" customHeight="1">
      <c r="A40" s="35"/>
      <c r="B40" s="40"/>
      <c r="C40" s="35"/>
      <c r="D40" s="35"/>
      <c r="E40" s="35"/>
      <c r="F40" s="35"/>
      <c r="G40" s="35"/>
      <c r="H40" s="35"/>
      <c r="I40" s="35"/>
      <c r="J40" s="35"/>
      <c r="K40" s="35"/>
      <c r="L40" s="52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2" customFormat="1" ht="25.35" customHeight="1">
      <c r="A41" s="35"/>
      <c r="B41" s="40"/>
      <c r="C41" s="132"/>
      <c r="D41" s="133" t="s">
        <v>49</v>
      </c>
      <c r="E41" s="134"/>
      <c r="F41" s="134"/>
      <c r="G41" s="135" t="s">
        <v>50</v>
      </c>
      <c r="H41" s="136" t="s">
        <v>51</v>
      </c>
      <c r="I41" s="134"/>
      <c r="J41" s="137">
        <f>SUM(J32:J39)</f>
        <v>0</v>
      </c>
      <c r="K41" s="138"/>
      <c r="L41" s="52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pans="1:31" s="2" customFormat="1" ht="14.45" customHeight="1">
      <c r="A42" s="35"/>
      <c r="B42" s="40"/>
      <c r="C42" s="35"/>
      <c r="D42" s="35"/>
      <c r="E42" s="35"/>
      <c r="F42" s="35"/>
      <c r="G42" s="35"/>
      <c r="H42" s="35"/>
      <c r="I42" s="35"/>
      <c r="J42" s="35"/>
      <c r="K42" s="35"/>
      <c r="L42" s="52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3" spans="1:31" s="1" customFormat="1" ht="14.45" customHeight="1">
      <c r="B43" s="21"/>
      <c r="L43" s="21"/>
    </row>
    <row r="44" spans="1:31" s="1" customFormat="1" ht="14.45" customHeight="1">
      <c r="B44" s="21"/>
      <c r="L44" s="21"/>
    </row>
    <row r="45" spans="1:31" s="1" customFormat="1" ht="14.45" customHeight="1">
      <c r="B45" s="21"/>
      <c r="L45" s="21"/>
    </row>
    <row r="46" spans="1:31" s="1" customFormat="1" ht="14.45" customHeight="1">
      <c r="B46" s="21"/>
      <c r="L46" s="21"/>
    </row>
    <row r="47" spans="1:31" s="1" customFormat="1" ht="14.45" customHeight="1">
      <c r="B47" s="21"/>
      <c r="L47" s="21"/>
    </row>
    <row r="48" spans="1:31" s="1" customFormat="1" ht="14.45" customHeight="1">
      <c r="B48" s="21"/>
      <c r="L48" s="21"/>
    </row>
    <row r="49" spans="1:31" s="1" customFormat="1" ht="14.45" customHeight="1">
      <c r="B49" s="21"/>
      <c r="L49" s="21"/>
    </row>
    <row r="50" spans="1:31" s="2" customFormat="1" ht="14.45" customHeight="1">
      <c r="B50" s="52"/>
      <c r="D50" s="139" t="s">
        <v>52</v>
      </c>
      <c r="E50" s="140"/>
      <c r="F50" s="140"/>
      <c r="G50" s="139" t="s">
        <v>53</v>
      </c>
      <c r="H50" s="140"/>
      <c r="I50" s="140"/>
      <c r="J50" s="140"/>
      <c r="K50" s="140"/>
      <c r="L50" s="52"/>
    </row>
    <row r="51" spans="1:31" ht="11.25">
      <c r="B51" s="21"/>
      <c r="L51" s="21"/>
    </row>
    <row r="52" spans="1:31" ht="11.25">
      <c r="B52" s="21"/>
      <c r="L52" s="21"/>
    </row>
    <row r="53" spans="1:31" ht="11.25">
      <c r="B53" s="21"/>
      <c r="L53" s="21"/>
    </row>
    <row r="54" spans="1:31" ht="11.25">
      <c r="B54" s="21"/>
      <c r="L54" s="21"/>
    </row>
    <row r="55" spans="1:31" ht="11.25">
      <c r="B55" s="21"/>
      <c r="L55" s="21"/>
    </row>
    <row r="56" spans="1:31" ht="11.25">
      <c r="B56" s="21"/>
      <c r="L56" s="21"/>
    </row>
    <row r="57" spans="1:31" ht="11.25">
      <c r="B57" s="21"/>
      <c r="L57" s="21"/>
    </row>
    <row r="58" spans="1:31" ht="11.25">
      <c r="B58" s="21"/>
      <c r="L58" s="21"/>
    </row>
    <row r="59" spans="1:31" ht="11.25">
      <c r="B59" s="21"/>
      <c r="L59" s="21"/>
    </row>
    <row r="60" spans="1:31" ht="11.25">
      <c r="B60" s="21"/>
      <c r="L60" s="21"/>
    </row>
    <row r="61" spans="1:31" s="2" customFormat="1" ht="12.75">
      <c r="A61" s="35"/>
      <c r="B61" s="40"/>
      <c r="C61" s="35"/>
      <c r="D61" s="141" t="s">
        <v>54</v>
      </c>
      <c r="E61" s="142"/>
      <c r="F61" s="143" t="s">
        <v>55</v>
      </c>
      <c r="G61" s="141" t="s">
        <v>54</v>
      </c>
      <c r="H61" s="142"/>
      <c r="I61" s="142"/>
      <c r="J61" s="144" t="s">
        <v>55</v>
      </c>
      <c r="K61" s="142"/>
      <c r="L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31" ht="11.25">
      <c r="B62" s="21"/>
      <c r="L62" s="21"/>
    </row>
    <row r="63" spans="1:31" ht="11.25">
      <c r="B63" s="21"/>
      <c r="L63" s="21"/>
    </row>
    <row r="64" spans="1:31" ht="11.25">
      <c r="B64" s="21"/>
      <c r="L64" s="21"/>
    </row>
    <row r="65" spans="1:31" s="2" customFormat="1" ht="12.75">
      <c r="A65" s="35"/>
      <c r="B65" s="40"/>
      <c r="C65" s="35"/>
      <c r="D65" s="139" t="s">
        <v>56</v>
      </c>
      <c r="E65" s="145"/>
      <c r="F65" s="145"/>
      <c r="G65" s="139" t="s">
        <v>57</v>
      </c>
      <c r="H65" s="145"/>
      <c r="I65" s="145"/>
      <c r="J65" s="145"/>
      <c r="K65" s="145"/>
      <c r="L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 ht="11.25">
      <c r="B66" s="21"/>
      <c r="L66" s="21"/>
    </row>
    <row r="67" spans="1:31" ht="11.25">
      <c r="B67" s="21"/>
      <c r="L67" s="21"/>
    </row>
    <row r="68" spans="1:31" ht="11.25">
      <c r="B68" s="21"/>
      <c r="L68" s="21"/>
    </row>
    <row r="69" spans="1:31" ht="11.25">
      <c r="B69" s="21"/>
      <c r="L69" s="21"/>
    </row>
    <row r="70" spans="1:31" ht="11.25">
      <c r="B70" s="21"/>
      <c r="L70" s="21"/>
    </row>
    <row r="71" spans="1:31" ht="11.25">
      <c r="B71" s="21"/>
      <c r="L71" s="21"/>
    </row>
    <row r="72" spans="1:31" ht="11.25">
      <c r="B72" s="21"/>
      <c r="L72" s="21"/>
    </row>
    <row r="73" spans="1:31" ht="11.25">
      <c r="B73" s="21"/>
      <c r="L73" s="21"/>
    </row>
    <row r="74" spans="1:31" ht="11.25">
      <c r="B74" s="21"/>
      <c r="L74" s="21"/>
    </row>
    <row r="75" spans="1:31" ht="11.25">
      <c r="B75" s="21"/>
      <c r="L75" s="21"/>
    </row>
    <row r="76" spans="1:31" s="2" customFormat="1" ht="12.75">
      <c r="A76" s="35"/>
      <c r="B76" s="40"/>
      <c r="C76" s="35"/>
      <c r="D76" s="141" t="s">
        <v>54</v>
      </c>
      <c r="E76" s="142"/>
      <c r="F76" s="143" t="s">
        <v>55</v>
      </c>
      <c r="G76" s="141" t="s">
        <v>54</v>
      </c>
      <c r="H76" s="142"/>
      <c r="I76" s="142"/>
      <c r="J76" s="144" t="s">
        <v>55</v>
      </c>
      <c r="K76" s="142"/>
      <c r="L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4.45" customHeight="1">
      <c r="A77" s="35"/>
      <c r="B77" s="146"/>
      <c r="C77" s="147"/>
      <c r="D77" s="147"/>
      <c r="E77" s="147"/>
      <c r="F77" s="147"/>
      <c r="G77" s="147"/>
      <c r="H77" s="147"/>
      <c r="I77" s="147"/>
      <c r="J77" s="147"/>
      <c r="K77" s="147"/>
      <c r="L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pans="1:31" s="2" customFormat="1" ht="6.95" customHeight="1">
      <c r="A81" s="35"/>
      <c r="B81" s="148"/>
      <c r="C81" s="149"/>
      <c r="D81" s="149"/>
      <c r="E81" s="149"/>
      <c r="F81" s="149"/>
      <c r="G81" s="149"/>
      <c r="H81" s="149"/>
      <c r="I81" s="149"/>
      <c r="J81" s="149"/>
      <c r="K81" s="149"/>
      <c r="L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31" s="2" customFormat="1" ht="24.95" customHeight="1">
      <c r="A82" s="35"/>
      <c r="B82" s="36"/>
      <c r="C82" s="24" t="s">
        <v>117</v>
      </c>
      <c r="D82" s="37"/>
      <c r="E82" s="37"/>
      <c r="F82" s="37"/>
      <c r="G82" s="37"/>
      <c r="H82" s="37"/>
      <c r="I82" s="37"/>
      <c r="J82" s="37"/>
      <c r="K82" s="37"/>
      <c r="L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31" s="2" customFormat="1" ht="6.95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31" s="2" customFormat="1" ht="12" customHeight="1">
      <c r="A84" s="35"/>
      <c r="B84" s="36"/>
      <c r="C84" s="30" t="s">
        <v>16</v>
      </c>
      <c r="D84" s="37"/>
      <c r="E84" s="37"/>
      <c r="F84" s="37"/>
      <c r="G84" s="37"/>
      <c r="H84" s="37"/>
      <c r="I84" s="37"/>
      <c r="J84" s="37"/>
      <c r="K84" s="37"/>
      <c r="L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31" s="2" customFormat="1" ht="26.25" customHeight="1">
      <c r="A85" s="35"/>
      <c r="B85" s="36"/>
      <c r="C85" s="37"/>
      <c r="D85" s="37"/>
      <c r="E85" s="320" t="str">
        <f>E7</f>
        <v>VD Josefův Důl, oprava a rekonstrukce venkovní kanalizace a objektů dozorství - opravná část</v>
      </c>
      <c r="F85" s="321"/>
      <c r="G85" s="321"/>
      <c r="H85" s="321"/>
      <c r="I85" s="37"/>
      <c r="J85" s="37"/>
      <c r="K85" s="37"/>
      <c r="L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31" s="1" customFormat="1" ht="12" customHeight="1">
      <c r="B86" s="22"/>
      <c r="C86" s="30" t="s">
        <v>113</v>
      </c>
      <c r="D86" s="23"/>
      <c r="E86" s="23"/>
      <c r="F86" s="23"/>
      <c r="G86" s="23"/>
      <c r="H86" s="23"/>
      <c r="I86" s="23"/>
      <c r="J86" s="23"/>
      <c r="K86" s="23"/>
      <c r="L86" s="21"/>
    </row>
    <row r="87" spans="1:31" s="2" customFormat="1" ht="16.5" customHeight="1">
      <c r="A87" s="35"/>
      <c r="B87" s="36"/>
      <c r="C87" s="37"/>
      <c r="D87" s="37"/>
      <c r="E87" s="320" t="s">
        <v>114</v>
      </c>
      <c r="F87" s="322"/>
      <c r="G87" s="322"/>
      <c r="H87" s="322"/>
      <c r="I87" s="37"/>
      <c r="J87" s="37"/>
      <c r="K87" s="37"/>
      <c r="L87" s="52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31" s="2" customFormat="1" ht="12" customHeight="1">
      <c r="A88" s="35"/>
      <c r="B88" s="36"/>
      <c r="C88" s="30" t="s">
        <v>115</v>
      </c>
      <c r="D88" s="37"/>
      <c r="E88" s="37"/>
      <c r="F88" s="37"/>
      <c r="G88" s="37"/>
      <c r="H88" s="37"/>
      <c r="I88" s="37"/>
      <c r="J88" s="37"/>
      <c r="K88" s="37"/>
      <c r="L88" s="52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31" s="2" customFormat="1" ht="16.5" customHeight="1">
      <c r="A89" s="35"/>
      <c r="B89" s="36"/>
      <c r="C89" s="37"/>
      <c r="D89" s="37"/>
      <c r="E89" s="268" t="str">
        <f>E11</f>
        <v>SO 03 - Oprava zpevněných ploch</v>
      </c>
      <c r="F89" s="322"/>
      <c r="G89" s="322"/>
      <c r="H89" s="322"/>
      <c r="I89" s="37"/>
      <c r="J89" s="37"/>
      <c r="K89" s="37"/>
      <c r="L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31" s="2" customFormat="1" ht="6.95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31" s="2" customFormat="1" ht="12" customHeight="1">
      <c r="A91" s="35"/>
      <c r="B91" s="36"/>
      <c r="C91" s="30" t="s">
        <v>20</v>
      </c>
      <c r="D91" s="37"/>
      <c r="E91" s="37"/>
      <c r="F91" s="28" t="str">
        <f>F14</f>
        <v>VD Josefův Důl</v>
      </c>
      <c r="G91" s="37"/>
      <c r="H91" s="37"/>
      <c r="I91" s="30" t="s">
        <v>22</v>
      </c>
      <c r="J91" s="67" t="str">
        <f>IF(J14="","",J14)</f>
        <v>22. 4. 2021</v>
      </c>
      <c r="K91" s="37"/>
      <c r="L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31" s="2" customFormat="1" ht="6.95" customHeight="1">
      <c r="A92" s="35"/>
      <c r="B92" s="36"/>
      <c r="C92" s="37"/>
      <c r="D92" s="37"/>
      <c r="E92" s="37"/>
      <c r="F92" s="37"/>
      <c r="G92" s="37"/>
      <c r="H92" s="37"/>
      <c r="I92" s="37"/>
      <c r="J92" s="37"/>
      <c r="K92" s="37"/>
      <c r="L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31" s="2" customFormat="1" ht="15.2" customHeight="1">
      <c r="A93" s="35"/>
      <c r="B93" s="36"/>
      <c r="C93" s="30" t="s">
        <v>24</v>
      </c>
      <c r="D93" s="37"/>
      <c r="E93" s="37"/>
      <c r="F93" s="28" t="str">
        <f>E17</f>
        <v>Povodí Labe, státní podnik</v>
      </c>
      <c r="G93" s="37"/>
      <c r="H93" s="37"/>
      <c r="I93" s="30" t="s">
        <v>30</v>
      </c>
      <c r="J93" s="33" t="str">
        <f>E23</f>
        <v>Multiaqua s.r.o.</v>
      </c>
      <c r="K93" s="37"/>
      <c r="L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31" s="2" customFormat="1" ht="15.2" customHeight="1">
      <c r="A94" s="35"/>
      <c r="B94" s="36"/>
      <c r="C94" s="30" t="s">
        <v>28</v>
      </c>
      <c r="D94" s="37"/>
      <c r="E94" s="37"/>
      <c r="F94" s="28" t="str">
        <f>IF(E20="","",E20)</f>
        <v>Vyplň údaj</v>
      </c>
      <c r="G94" s="37"/>
      <c r="H94" s="37"/>
      <c r="I94" s="30" t="s">
        <v>35</v>
      </c>
      <c r="J94" s="33" t="str">
        <f>E26</f>
        <v>Pavel Romášek</v>
      </c>
      <c r="K94" s="37"/>
      <c r="L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31" s="2" customFormat="1" ht="10.35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52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pans="1:31" s="2" customFormat="1" ht="29.25" customHeight="1">
      <c r="A96" s="35"/>
      <c r="B96" s="36"/>
      <c r="C96" s="150" t="s">
        <v>118</v>
      </c>
      <c r="D96" s="151"/>
      <c r="E96" s="151"/>
      <c r="F96" s="151"/>
      <c r="G96" s="151"/>
      <c r="H96" s="151"/>
      <c r="I96" s="151"/>
      <c r="J96" s="152" t="s">
        <v>119</v>
      </c>
      <c r="K96" s="151"/>
      <c r="L96" s="52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</row>
    <row r="97" spans="1:47" s="2" customFormat="1" ht="10.35" customHeight="1">
      <c r="A97" s="35"/>
      <c r="B97" s="36"/>
      <c r="C97" s="37"/>
      <c r="D97" s="37"/>
      <c r="E97" s="37"/>
      <c r="F97" s="37"/>
      <c r="G97" s="37"/>
      <c r="H97" s="37"/>
      <c r="I97" s="37"/>
      <c r="J97" s="37"/>
      <c r="K97" s="37"/>
      <c r="L97" s="52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</row>
    <row r="98" spans="1:47" s="2" customFormat="1" ht="22.9" customHeight="1">
      <c r="A98" s="35"/>
      <c r="B98" s="36"/>
      <c r="C98" s="153" t="s">
        <v>120</v>
      </c>
      <c r="D98" s="37"/>
      <c r="E98" s="37"/>
      <c r="F98" s="37"/>
      <c r="G98" s="37"/>
      <c r="H98" s="37"/>
      <c r="I98" s="37"/>
      <c r="J98" s="85">
        <f>J134</f>
        <v>0</v>
      </c>
      <c r="K98" s="37"/>
      <c r="L98" s="52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U98" s="18" t="s">
        <v>121</v>
      </c>
    </row>
    <row r="99" spans="1:47" s="9" customFormat="1" ht="24.95" customHeight="1">
      <c r="B99" s="154"/>
      <c r="C99" s="155"/>
      <c r="D99" s="156" t="s">
        <v>122</v>
      </c>
      <c r="E99" s="157"/>
      <c r="F99" s="157"/>
      <c r="G99" s="157"/>
      <c r="H99" s="157"/>
      <c r="I99" s="157"/>
      <c r="J99" s="158">
        <f>J135</f>
        <v>0</v>
      </c>
      <c r="K99" s="155"/>
      <c r="L99" s="159"/>
    </row>
    <row r="100" spans="1:47" s="10" customFormat="1" ht="19.899999999999999" customHeight="1">
      <c r="B100" s="160"/>
      <c r="C100" s="105"/>
      <c r="D100" s="161" t="s">
        <v>123</v>
      </c>
      <c r="E100" s="162"/>
      <c r="F100" s="162"/>
      <c r="G100" s="162"/>
      <c r="H100" s="162"/>
      <c r="I100" s="162"/>
      <c r="J100" s="163">
        <f>J136</f>
        <v>0</v>
      </c>
      <c r="K100" s="105"/>
      <c r="L100" s="164"/>
    </row>
    <row r="101" spans="1:47" s="10" customFormat="1" ht="19.899999999999999" customHeight="1">
      <c r="B101" s="160"/>
      <c r="C101" s="105"/>
      <c r="D101" s="161" t="s">
        <v>317</v>
      </c>
      <c r="E101" s="162"/>
      <c r="F101" s="162"/>
      <c r="G101" s="162"/>
      <c r="H101" s="162"/>
      <c r="I101" s="162"/>
      <c r="J101" s="163">
        <f>J168</f>
        <v>0</v>
      </c>
      <c r="K101" s="105"/>
      <c r="L101" s="164"/>
    </row>
    <row r="102" spans="1:47" s="10" customFormat="1" ht="19.899999999999999" customHeight="1">
      <c r="B102" s="160"/>
      <c r="C102" s="105"/>
      <c r="D102" s="161" t="s">
        <v>124</v>
      </c>
      <c r="E102" s="162"/>
      <c r="F102" s="162"/>
      <c r="G102" s="162"/>
      <c r="H102" s="162"/>
      <c r="I102" s="162"/>
      <c r="J102" s="163">
        <f>J171</f>
        <v>0</v>
      </c>
      <c r="K102" s="105"/>
      <c r="L102" s="164"/>
    </row>
    <row r="103" spans="1:47" s="10" customFormat="1" ht="19.899999999999999" customHeight="1">
      <c r="B103" s="160"/>
      <c r="C103" s="105"/>
      <c r="D103" s="161" t="s">
        <v>318</v>
      </c>
      <c r="E103" s="162"/>
      <c r="F103" s="162"/>
      <c r="G103" s="162"/>
      <c r="H103" s="162"/>
      <c r="I103" s="162"/>
      <c r="J103" s="163">
        <f>J175</f>
        <v>0</v>
      </c>
      <c r="K103" s="105"/>
      <c r="L103" s="164"/>
    </row>
    <row r="104" spans="1:47" s="10" customFormat="1" ht="19.899999999999999" customHeight="1">
      <c r="B104" s="160"/>
      <c r="C104" s="105"/>
      <c r="D104" s="161" t="s">
        <v>498</v>
      </c>
      <c r="E104" s="162"/>
      <c r="F104" s="162"/>
      <c r="G104" s="162"/>
      <c r="H104" s="162"/>
      <c r="I104" s="162"/>
      <c r="J104" s="163">
        <f>J178</f>
        <v>0</v>
      </c>
      <c r="K104" s="105"/>
      <c r="L104" s="164"/>
    </row>
    <row r="105" spans="1:47" s="10" customFormat="1" ht="19.899999999999999" customHeight="1">
      <c r="B105" s="160"/>
      <c r="C105" s="105"/>
      <c r="D105" s="161" t="s">
        <v>125</v>
      </c>
      <c r="E105" s="162"/>
      <c r="F105" s="162"/>
      <c r="G105" s="162"/>
      <c r="H105" s="162"/>
      <c r="I105" s="162"/>
      <c r="J105" s="163">
        <f>J182</f>
        <v>0</v>
      </c>
      <c r="K105" s="105"/>
      <c r="L105" s="164"/>
    </row>
    <row r="106" spans="1:47" s="10" customFormat="1" ht="19.899999999999999" customHeight="1">
      <c r="B106" s="160"/>
      <c r="C106" s="105"/>
      <c r="D106" s="161" t="s">
        <v>126</v>
      </c>
      <c r="E106" s="162"/>
      <c r="F106" s="162"/>
      <c r="G106" s="162"/>
      <c r="H106" s="162"/>
      <c r="I106" s="162"/>
      <c r="J106" s="163">
        <f>J187</f>
        <v>0</v>
      </c>
      <c r="K106" s="105"/>
      <c r="L106" s="164"/>
    </row>
    <row r="107" spans="1:47" s="10" customFormat="1" ht="19.899999999999999" customHeight="1">
      <c r="B107" s="160"/>
      <c r="C107" s="105"/>
      <c r="D107" s="161" t="s">
        <v>127</v>
      </c>
      <c r="E107" s="162"/>
      <c r="F107" s="162"/>
      <c r="G107" s="162"/>
      <c r="H107" s="162"/>
      <c r="I107" s="162"/>
      <c r="J107" s="163">
        <f>J206</f>
        <v>0</v>
      </c>
      <c r="K107" s="105"/>
      <c r="L107" s="164"/>
    </row>
    <row r="108" spans="1:47" s="10" customFormat="1" ht="19.899999999999999" customHeight="1">
      <c r="B108" s="160"/>
      <c r="C108" s="105"/>
      <c r="D108" s="161" t="s">
        <v>128</v>
      </c>
      <c r="E108" s="162"/>
      <c r="F108" s="162"/>
      <c r="G108" s="162"/>
      <c r="H108" s="162"/>
      <c r="I108" s="162"/>
      <c r="J108" s="163">
        <f>J218</f>
        <v>0</v>
      </c>
      <c r="K108" s="105"/>
      <c r="L108" s="164"/>
    </row>
    <row r="109" spans="1:47" s="9" customFormat="1" ht="24.95" customHeight="1">
      <c r="B109" s="154"/>
      <c r="C109" s="155"/>
      <c r="D109" s="156" t="s">
        <v>129</v>
      </c>
      <c r="E109" s="157"/>
      <c r="F109" s="157"/>
      <c r="G109" s="157"/>
      <c r="H109" s="157"/>
      <c r="I109" s="157"/>
      <c r="J109" s="158">
        <f>J220</f>
        <v>0</v>
      </c>
      <c r="K109" s="155"/>
      <c r="L109" s="159"/>
    </row>
    <row r="110" spans="1:47" s="10" customFormat="1" ht="19.899999999999999" customHeight="1">
      <c r="B110" s="160"/>
      <c r="C110" s="105"/>
      <c r="D110" s="161" t="s">
        <v>499</v>
      </c>
      <c r="E110" s="162"/>
      <c r="F110" s="162"/>
      <c r="G110" s="162"/>
      <c r="H110" s="162"/>
      <c r="I110" s="162"/>
      <c r="J110" s="163">
        <f>J221</f>
        <v>0</v>
      </c>
      <c r="K110" s="105"/>
      <c r="L110" s="164"/>
    </row>
    <row r="111" spans="1:47" s="10" customFormat="1" ht="19.899999999999999" customHeight="1">
      <c r="B111" s="160"/>
      <c r="C111" s="105"/>
      <c r="D111" s="161" t="s">
        <v>500</v>
      </c>
      <c r="E111" s="162"/>
      <c r="F111" s="162"/>
      <c r="G111" s="162"/>
      <c r="H111" s="162"/>
      <c r="I111" s="162"/>
      <c r="J111" s="163">
        <f>J234</f>
        <v>0</v>
      </c>
      <c r="K111" s="105"/>
      <c r="L111" s="164"/>
    </row>
    <row r="112" spans="1:47" s="9" customFormat="1" ht="24.95" customHeight="1">
      <c r="B112" s="154"/>
      <c r="C112" s="155"/>
      <c r="D112" s="156" t="s">
        <v>501</v>
      </c>
      <c r="E112" s="157"/>
      <c r="F112" s="157"/>
      <c r="G112" s="157"/>
      <c r="H112" s="157"/>
      <c r="I112" s="157"/>
      <c r="J112" s="158">
        <f>J238</f>
        <v>0</v>
      </c>
      <c r="K112" s="155"/>
      <c r="L112" s="159"/>
    </row>
    <row r="113" spans="1:31" s="2" customFormat="1" ht="21.75" customHeight="1">
      <c r="A113" s="35"/>
      <c r="B113" s="36"/>
      <c r="C113" s="37"/>
      <c r="D113" s="37"/>
      <c r="E113" s="37"/>
      <c r="F113" s="37"/>
      <c r="G113" s="37"/>
      <c r="H113" s="37"/>
      <c r="I113" s="37"/>
      <c r="J113" s="37"/>
      <c r="K113" s="37"/>
      <c r="L113" s="52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pans="1:31" s="2" customFormat="1" ht="6.95" customHeight="1">
      <c r="A114" s="35"/>
      <c r="B114" s="55"/>
      <c r="C114" s="56"/>
      <c r="D114" s="56"/>
      <c r="E114" s="56"/>
      <c r="F114" s="56"/>
      <c r="G114" s="56"/>
      <c r="H114" s="56"/>
      <c r="I114" s="56"/>
      <c r="J114" s="56"/>
      <c r="K114" s="56"/>
      <c r="L114" s="52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8" spans="1:31" s="2" customFormat="1" ht="6.95" customHeight="1">
      <c r="A118" s="35"/>
      <c r="B118" s="57"/>
      <c r="C118" s="58"/>
      <c r="D118" s="58"/>
      <c r="E118" s="58"/>
      <c r="F118" s="58"/>
      <c r="G118" s="58"/>
      <c r="H118" s="58"/>
      <c r="I118" s="58"/>
      <c r="J118" s="58"/>
      <c r="K118" s="58"/>
      <c r="L118" s="52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pans="1:31" s="2" customFormat="1" ht="24.95" customHeight="1">
      <c r="A119" s="35"/>
      <c r="B119" s="36"/>
      <c r="C119" s="24" t="s">
        <v>131</v>
      </c>
      <c r="D119" s="37"/>
      <c r="E119" s="37"/>
      <c r="F119" s="37"/>
      <c r="G119" s="37"/>
      <c r="H119" s="37"/>
      <c r="I119" s="37"/>
      <c r="J119" s="37"/>
      <c r="K119" s="37"/>
      <c r="L119" s="52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pans="1:31" s="2" customFormat="1" ht="6.95" customHeight="1">
      <c r="A120" s="35"/>
      <c r="B120" s="36"/>
      <c r="C120" s="37"/>
      <c r="D120" s="37"/>
      <c r="E120" s="37"/>
      <c r="F120" s="37"/>
      <c r="G120" s="37"/>
      <c r="H120" s="37"/>
      <c r="I120" s="37"/>
      <c r="J120" s="37"/>
      <c r="K120" s="37"/>
      <c r="L120" s="52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pans="1:31" s="2" customFormat="1" ht="12" customHeight="1">
      <c r="A121" s="35"/>
      <c r="B121" s="36"/>
      <c r="C121" s="30" t="s">
        <v>16</v>
      </c>
      <c r="D121" s="37"/>
      <c r="E121" s="37"/>
      <c r="F121" s="37"/>
      <c r="G121" s="37"/>
      <c r="H121" s="37"/>
      <c r="I121" s="37"/>
      <c r="J121" s="37"/>
      <c r="K121" s="37"/>
      <c r="L121" s="52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pans="1:31" s="2" customFormat="1" ht="26.25" customHeight="1">
      <c r="A122" s="35"/>
      <c r="B122" s="36"/>
      <c r="C122" s="37"/>
      <c r="D122" s="37"/>
      <c r="E122" s="320" t="str">
        <f>E7</f>
        <v>VD Josefův Důl, oprava a rekonstrukce venkovní kanalizace a objektů dozorství - opravná část</v>
      </c>
      <c r="F122" s="321"/>
      <c r="G122" s="321"/>
      <c r="H122" s="321"/>
      <c r="I122" s="37"/>
      <c r="J122" s="37"/>
      <c r="K122" s="37"/>
      <c r="L122" s="52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pans="1:31" s="1" customFormat="1" ht="12" customHeight="1">
      <c r="B123" s="22"/>
      <c r="C123" s="30" t="s">
        <v>113</v>
      </c>
      <c r="D123" s="23"/>
      <c r="E123" s="23"/>
      <c r="F123" s="23"/>
      <c r="G123" s="23"/>
      <c r="H123" s="23"/>
      <c r="I123" s="23"/>
      <c r="J123" s="23"/>
      <c r="K123" s="23"/>
      <c r="L123" s="21"/>
    </row>
    <row r="124" spans="1:31" s="2" customFormat="1" ht="16.5" customHeight="1">
      <c r="A124" s="35"/>
      <c r="B124" s="36"/>
      <c r="C124" s="37"/>
      <c r="D124" s="37"/>
      <c r="E124" s="320" t="s">
        <v>114</v>
      </c>
      <c r="F124" s="322"/>
      <c r="G124" s="322"/>
      <c r="H124" s="322"/>
      <c r="I124" s="37"/>
      <c r="J124" s="37"/>
      <c r="K124" s="37"/>
      <c r="L124" s="52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</row>
    <row r="125" spans="1:31" s="2" customFormat="1" ht="12" customHeight="1">
      <c r="A125" s="35"/>
      <c r="B125" s="36"/>
      <c r="C125" s="30" t="s">
        <v>115</v>
      </c>
      <c r="D125" s="37"/>
      <c r="E125" s="37"/>
      <c r="F125" s="37"/>
      <c r="G125" s="37"/>
      <c r="H125" s="37"/>
      <c r="I125" s="37"/>
      <c r="J125" s="37"/>
      <c r="K125" s="37"/>
      <c r="L125" s="52"/>
      <c r="S125" s="35"/>
      <c r="T125" s="35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</row>
    <row r="126" spans="1:31" s="2" customFormat="1" ht="16.5" customHeight="1">
      <c r="A126" s="35"/>
      <c r="B126" s="36"/>
      <c r="C126" s="37"/>
      <c r="D126" s="37"/>
      <c r="E126" s="268" t="str">
        <f>E11</f>
        <v>SO 03 - Oprava zpevněných ploch</v>
      </c>
      <c r="F126" s="322"/>
      <c r="G126" s="322"/>
      <c r="H126" s="322"/>
      <c r="I126" s="37"/>
      <c r="J126" s="37"/>
      <c r="K126" s="37"/>
      <c r="L126" s="52"/>
      <c r="S126" s="35"/>
      <c r="T126" s="35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</row>
    <row r="127" spans="1:31" s="2" customFormat="1" ht="6.95" customHeight="1">
      <c r="A127" s="35"/>
      <c r="B127" s="36"/>
      <c r="C127" s="37"/>
      <c r="D127" s="37"/>
      <c r="E127" s="37"/>
      <c r="F127" s="37"/>
      <c r="G127" s="37"/>
      <c r="H127" s="37"/>
      <c r="I127" s="37"/>
      <c r="J127" s="37"/>
      <c r="K127" s="37"/>
      <c r="L127" s="52"/>
      <c r="S127" s="35"/>
      <c r="T127" s="35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</row>
    <row r="128" spans="1:31" s="2" customFormat="1" ht="12" customHeight="1">
      <c r="A128" s="35"/>
      <c r="B128" s="36"/>
      <c r="C128" s="30" t="s">
        <v>20</v>
      </c>
      <c r="D128" s="37"/>
      <c r="E128" s="37"/>
      <c r="F128" s="28" t="str">
        <f>F14</f>
        <v>VD Josefův Důl</v>
      </c>
      <c r="G128" s="37"/>
      <c r="H128" s="37"/>
      <c r="I128" s="30" t="s">
        <v>22</v>
      </c>
      <c r="J128" s="67" t="str">
        <f>IF(J14="","",J14)</f>
        <v>22. 4. 2021</v>
      </c>
      <c r="K128" s="37"/>
      <c r="L128" s="52"/>
      <c r="S128" s="35"/>
      <c r="T128" s="35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</row>
    <row r="129" spans="1:65" s="2" customFormat="1" ht="6.95" customHeight="1">
      <c r="A129" s="35"/>
      <c r="B129" s="36"/>
      <c r="C129" s="37"/>
      <c r="D129" s="37"/>
      <c r="E129" s="37"/>
      <c r="F129" s="37"/>
      <c r="G129" s="37"/>
      <c r="H129" s="37"/>
      <c r="I129" s="37"/>
      <c r="J129" s="37"/>
      <c r="K129" s="37"/>
      <c r="L129" s="52"/>
      <c r="S129" s="35"/>
      <c r="T129" s="35"/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</row>
    <row r="130" spans="1:65" s="2" customFormat="1" ht="15.2" customHeight="1">
      <c r="A130" s="35"/>
      <c r="B130" s="36"/>
      <c r="C130" s="30" t="s">
        <v>24</v>
      </c>
      <c r="D130" s="37"/>
      <c r="E130" s="37"/>
      <c r="F130" s="28" t="str">
        <f>E17</f>
        <v>Povodí Labe, státní podnik</v>
      </c>
      <c r="G130" s="37"/>
      <c r="H130" s="37"/>
      <c r="I130" s="30" t="s">
        <v>30</v>
      </c>
      <c r="J130" s="33" t="str">
        <f>E23</f>
        <v>Multiaqua s.r.o.</v>
      </c>
      <c r="K130" s="37"/>
      <c r="L130" s="52"/>
      <c r="S130" s="35"/>
      <c r="T130" s="35"/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</row>
    <row r="131" spans="1:65" s="2" customFormat="1" ht="15.2" customHeight="1">
      <c r="A131" s="35"/>
      <c r="B131" s="36"/>
      <c r="C131" s="30" t="s">
        <v>28</v>
      </c>
      <c r="D131" s="37"/>
      <c r="E131" s="37"/>
      <c r="F131" s="28" t="str">
        <f>IF(E20="","",E20)</f>
        <v>Vyplň údaj</v>
      </c>
      <c r="G131" s="37"/>
      <c r="H131" s="37"/>
      <c r="I131" s="30" t="s">
        <v>35</v>
      </c>
      <c r="J131" s="33" t="str">
        <f>E26</f>
        <v>Pavel Romášek</v>
      </c>
      <c r="K131" s="37"/>
      <c r="L131" s="52"/>
      <c r="S131" s="35"/>
      <c r="T131" s="35"/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</row>
    <row r="132" spans="1:65" s="2" customFormat="1" ht="10.35" customHeight="1">
      <c r="A132" s="35"/>
      <c r="B132" s="36"/>
      <c r="C132" s="37"/>
      <c r="D132" s="37"/>
      <c r="E132" s="37"/>
      <c r="F132" s="37"/>
      <c r="G132" s="37"/>
      <c r="H132" s="37"/>
      <c r="I132" s="37"/>
      <c r="J132" s="37"/>
      <c r="K132" s="37"/>
      <c r="L132" s="52"/>
      <c r="S132" s="35"/>
      <c r="T132" s="35"/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</row>
    <row r="133" spans="1:65" s="11" customFormat="1" ht="29.25" customHeight="1">
      <c r="A133" s="165"/>
      <c r="B133" s="166"/>
      <c r="C133" s="167" t="s">
        <v>132</v>
      </c>
      <c r="D133" s="168" t="s">
        <v>64</v>
      </c>
      <c r="E133" s="168" t="s">
        <v>60</v>
      </c>
      <c r="F133" s="168" t="s">
        <v>61</v>
      </c>
      <c r="G133" s="168" t="s">
        <v>133</v>
      </c>
      <c r="H133" s="168" t="s">
        <v>134</v>
      </c>
      <c r="I133" s="168" t="s">
        <v>135</v>
      </c>
      <c r="J133" s="168" t="s">
        <v>119</v>
      </c>
      <c r="K133" s="169" t="s">
        <v>136</v>
      </c>
      <c r="L133" s="170"/>
      <c r="M133" s="76" t="s">
        <v>1</v>
      </c>
      <c r="N133" s="77" t="s">
        <v>43</v>
      </c>
      <c r="O133" s="77" t="s">
        <v>137</v>
      </c>
      <c r="P133" s="77" t="s">
        <v>138</v>
      </c>
      <c r="Q133" s="77" t="s">
        <v>139</v>
      </c>
      <c r="R133" s="77" t="s">
        <v>140</v>
      </c>
      <c r="S133" s="77" t="s">
        <v>141</v>
      </c>
      <c r="T133" s="78" t="s">
        <v>142</v>
      </c>
      <c r="U133" s="165"/>
      <c r="V133" s="165"/>
      <c r="W133" s="165"/>
      <c r="X133" s="165"/>
      <c r="Y133" s="165"/>
      <c r="Z133" s="165"/>
      <c r="AA133" s="165"/>
      <c r="AB133" s="165"/>
      <c r="AC133" s="165"/>
      <c r="AD133" s="165"/>
      <c r="AE133" s="165"/>
    </row>
    <row r="134" spans="1:65" s="2" customFormat="1" ht="22.9" customHeight="1">
      <c r="A134" s="35"/>
      <c r="B134" s="36"/>
      <c r="C134" s="83" t="s">
        <v>143</v>
      </c>
      <c r="D134" s="37"/>
      <c r="E134" s="37"/>
      <c r="F134" s="37"/>
      <c r="G134" s="37"/>
      <c r="H134" s="37"/>
      <c r="I134" s="37"/>
      <c r="J134" s="171">
        <f>BK134</f>
        <v>0</v>
      </c>
      <c r="K134" s="37"/>
      <c r="L134" s="40"/>
      <c r="M134" s="79"/>
      <c r="N134" s="172"/>
      <c r="O134" s="80"/>
      <c r="P134" s="173">
        <f>P135+P220+P238</f>
        <v>0</v>
      </c>
      <c r="Q134" s="80"/>
      <c r="R134" s="173">
        <f>R135+R220+R238</f>
        <v>0.88464197700000013</v>
      </c>
      <c r="S134" s="80"/>
      <c r="T134" s="174">
        <f>T135+T220+T238</f>
        <v>195.77564900000002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T134" s="18" t="s">
        <v>78</v>
      </c>
      <c r="AU134" s="18" t="s">
        <v>121</v>
      </c>
      <c r="BK134" s="175">
        <f>BK135+BK220+BK238</f>
        <v>0</v>
      </c>
    </row>
    <row r="135" spans="1:65" s="12" customFormat="1" ht="25.9" customHeight="1">
      <c r="B135" s="176"/>
      <c r="C135" s="177"/>
      <c r="D135" s="178" t="s">
        <v>78</v>
      </c>
      <c r="E135" s="179" t="s">
        <v>144</v>
      </c>
      <c r="F135" s="179" t="s">
        <v>145</v>
      </c>
      <c r="G135" s="177"/>
      <c r="H135" s="177"/>
      <c r="I135" s="180"/>
      <c r="J135" s="181">
        <f>BK135</f>
        <v>0</v>
      </c>
      <c r="K135" s="177"/>
      <c r="L135" s="182"/>
      <c r="M135" s="183"/>
      <c r="N135" s="184"/>
      <c r="O135" s="184"/>
      <c r="P135" s="185">
        <f>P136+P168+P171+P175+P178+P182+P187+P206+P218</f>
        <v>0</v>
      </c>
      <c r="Q135" s="184"/>
      <c r="R135" s="185">
        <f>R136+R168+R171+R175+R178+R182+R187+R206+R218</f>
        <v>0.77103605700000011</v>
      </c>
      <c r="S135" s="184"/>
      <c r="T135" s="186">
        <f>T136+T168+T171+T175+T178+T182+T187+T206+T218</f>
        <v>195.77564900000002</v>
      </c>
      <c r="AR135" s="187" t="s">
        <v>86</v>
      </c>
      <c r="AT135" s="188" t="s">
        <v>78</v>
      </c>
      <c r="AU135" s="188" t="s">
        <v>79</v>
      </c>
      <c r="AY135" s="187" t="s">
        <v>146</v>
      </c>
      <c r="BK135" s="189">
        <f>BK136+BK168+BK171+BK175+BK178+BK182+BK187+BK206+BK218</f>
        <v>0</v>
      </c>
    </row>
    <row r="136" spans="1:65" s="12" customFormat="1" ht="22.9" customHeight="1">
      <c r="B136" s="176"/>
      <c r="C136" s="177"/>
      <c r="D136" s="178" t="s">
        <v>78</v>
      </c>
      <c r="E136" s="190" t="s">
        <v>86</v>
      </c>
      <c r="F136" s="190" t="s">
        <v>147</v>
      </c>
      <c r="G136" s="177"/>
      <c r="H136" s="177"/>
      <c r="I136" s="180"/>
      <c r="J136" s="191">
        <f>BK136</f>
        <v>0</v>
      </c>
      <c r="K136" s="177"/>
      <c r="L136" s="182"/>
      <c r="M136" s="183"/>
      <c r="N136" s="184"/>
      <c r="O136" s="184"/>
      <c r="P136" s="185">
        <f>SUM(P137:P167)</f>
        <v>0</v>
      </c>
      <c r="Q136" s="184"/>
      <c r="R136" s="185">
        <f>SUM(R137:R167)</f>
        <v>1.7000000000000001E-4</v>
      </c>
      <c r="S136" s="184"/>
      <c r="T136" s="186">
        <f>SUM(T137:T167)</f>
        <v>195.10980000000001</v>
      </c>
      <c r="AR136" s="187" t="s">
        <v>86</v>
      </c>
      <c r="AT136" s="188" t="s">
        <v>78</v>
      </c>
      <c r="AU136" s="188" t="s">
        <v>86</v>
      </c>
      <c r="AY136" s="187" t="s">
        <v>146</v>
      </c>
      <c r="BK136" s="189">
        <f>SUM(BK137:BK167)</f>
        <v>0</v>
      </c>
    </row>
    <row r="137" spans="1:65" s="2" customFormat="1" ht="76.349999999999994" customHeight="1">
      <c r="A137" s="35"/>
      <c r="B137" s="36"/>
      <c r="C137" s="192" t="s">
        <v>86</v>
      </c>
      <c r="D137" s="192" t="s">
        <v>148</v>
      </c>
      <c r="E137" s="193" t="s">
        <v>502</v>
      </c>
      <c r="F137" s="194" t="s">
        <v>503</v>
      </c>
      <c r="G137" s="195" t="s">
        <v>151</v>
      </c>
      <c r="H137" s="196">
        <v>22.3</v>
      </c>
      <c r="I137" s="197"/>
      <c r="J137" s="198">
        <f>ROUND(I137*H137,2)</f>
        <v>0</v>
      </c>
      <c r="K137" s="194" t="s">
        <v>152</v>
      </c>
      <c r="L137" s="40"/>
      <c r="M137" s="199" t="s">
        <v>1</v>
      </c>
      <c r="N137" s="200" t="s">
        <v>44</v>
      </c>
      <c r="O137" s="72"/>
      <c r="P137" s="201">
        <f>O137*H137</f>
        <v>0</v>
      </c>
      <c r="Q137" s="201">
        <v>0</v>
      </c>
      <c r="R137" s="201">
        <f>Q137*H137</f>
        <v>0</v>
      </c>
      <c r="S137" s="201">
        <v>0.255</v>
      </c>
      <c r="T137" s="202">
        <f>S137*H137</f>
        <v>5.6865000000000006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03" t="s">
        <v>153</v>
      </c>
      <c r="AT137" s="203" t="s">
        <v>148</v>
      </c>
      <c r="AU137" s="203" t="s">
        <v>88</v>
      </c>
      <c r="AY137" s="18" t="s">
        <v>146</v>
      </c>
      <c r="BE137" s="204">
        <f>IF(N137="základní",J137,0)</f>
        <v>0</v>
      </c>
      <c r="BF137" s="204">
        <f>IF(N137="snížená",J137,0)</f>
        <v>0</v>
      </c>
      <c r="BG137" s="204">
        <f>IF(N137="zákl. přenesená",J137,0)</f>
        <v>0</v>
      </c>
      <c r="BH137" s="204">
        <f>IF(N137="sníž. přenesená",J137,0)</f>
        <v>0</v>
      </c>
      <c r="BI137" s="204">
        <f>IF(N137="nulová",J137,0)</f>
        <v>0</v>
      </c>
      <c r="BJ137" s="18" t="s">
        <v>86</v>
      </c>
      <c r="BK137" s="204">
        <f>ROUND(I137*H137,2)</f>
        <v>0</v>
      </c>
      <c r="BL137" s="18" t="s">
        <v>153</v>
      </c>
      <c r="BM137" s="203" t="s">
        <v>504</v>
      </c>
    </row>
    <row r="138" spans="1:65" s="2" customFormat="1" ht="66.75" customHeight="1">
      <c r="A138" s="35"/>
      <c r="B138" s="36"/>
      <c r="C138" s="192" t="s">
        <v>88</v>
      </c>
      <c r="D138" s="192" t="s">
        <v>148</v>
      </c>
      <c r="E138" s="193" t="s">
        <v>324</v>
      </c>
      <c r="F138" s="194" t="s">
        <v>325</v>
      </c>
      <c r="G138" s="195" t="s">
        <v>151</v>
      </c>
      <c r="H138" s="196">
        <v>207.02</v>
      </c>
      <c r="I138" s="197"/>
      <c r="J138" s="198">
        <f>ROUND(I138*H138,2)</f>
        <v>0</v>
      </c>
      <c r="K138" s="194" t="s">
        <v>152</v>
      </c>
      <c r="L138" s="40"/>
      <c r="M138" s="199" t="s">
        <v>1</v>
      </c>
      <c r="N138" s="200" t="s">
        <v>44</v>
      </c>
      <c r="O138" s="72"/>
      <c r="P138" s="201">
        <f>O138*H138</f>
        <v>0</v>
      </c>
      <c r="Q138" s="201">
        <v>0</v>
      </c>
      <c r="R138" s="201">
        <f>Q138*H138</f>
        <v>0</v>
      </c>
      <c r="S138" s="201">
        <v>0.28999999999999998</v>
      </c>
      <c r="T138" s="202">
        <f>S138*H138</f>
        <v>60.035800000000002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03" t="s">
        <v>153</v>
      </c>
      <c r="AT138" s="203" t="s">
        <v>148</v>
      </c>
      <c r="AU138" s="203" t="s">
        <v>88</v>
      </c>
      <c r="AY138" s="18" t="s">
        <v>146</v>
      </c>
      <c r="BE138" s="204">
        <f>IF(N138="základní",J138,0)</f>
        <v>0</v>
      </c>
      <c r="BF138" s="204">
        <f>IF(N138="snížená",J138,0)</f>
        <v>0</v>
      </c>
      <c r="BG138" s="204">
        <f>IF(N138="zákl. přenesená",J138,0)</f>
        <v>0</v>
      </c>
      <c r="BH138" s="204">
        <f>IF(N138="sníž. přenesená",J138,0)</f>
        <v>0</v>
      </c>
      <c r="BI138" s="204">
        <f>IF(N138="nulová",J138,0)</f>
        <v>0</v>
      </c>
      <c r="BJ138" s="18" t="s">
        <v>86</v>
      </c>
      <c r="BK138" s="204">
        <f>ROUND(I138*H138,2)</f>
        <v>0</v>
      </c>
      <c r="BL138" s="18" t="s">
        <v>153</v>
      </c>
      <c r="BM138" s="203" t="s">
        <v>505</v>
      </c>
    </row>
    <row r="139" spans="1:65" s="14" customFormat="1" ht="11.25">
      <c r="B139" s="217"/>
      <c r="C139" s="218"/>
      <c r="D139" s="207" t="s">
        <v>155</v>
      </c>
      <c r="E139" s="219" t="s">
        <v>1</v>
      </c>
      <c r="F139" s="220" t="s">
        <v>506</v>
      </c>
      <c r="G139" s="218"/>
      <c r="H139" s="219" t="s">
        <v>1</v>
      </c>
      <c r="I139" s="221"/>
      <c r="J139" s="218"/>
      <c r="K139" s="218"/>
      <c r="L139" s="222"/>
      <c r="M139" s="223"/>
      <c r="N139" s="224"/>
      <c r="O139" s="224"/>
      <c r="P139" s="224"/>
      <c r="Q139" s="224"/>
      <c r="R139" s="224"/>
      <c r="S139" s="224"/>
      <c r="T139" s="225"/>
      <c r="AT139" s="226" t="s">
        <v>155</v>
      </c>
      <c r="AU139" s="226" t="s">
        <v>88</v>
      </c>
      <c r="AV139" s="14" t="s">
        <v>86</v>
      </c>
      <c r="AW139" s="14" t="s">
        <v>34</v>
      </c>
      <c r="AX139" s="14" t="s">
        <v>79</v>
      </c>
      <c r="AY139" s="226" t="s">
        <v>146</v>
      </c>
    </row>
    <row r="140" spans="1:65" s="14" customFormat="1" ht="11.25">
      <c r="B140" s="217"/>
      <c r="C140" s="218"/>
      <c r="D140" s="207" t="s">
        <v>155</v>
      </c>
      <c r="E140" s="219" t="s">
        <v>1</v>
      </c>
      <c r="F140" s="220" t="s">
        <v>328</v>
      </c>
      <c r="G140" s="218"/>
      <c r="H140" s="219" t="s">
        <v>1</v>
      </c>
      <c r="I140" s="221"/>
      <c r="J140" s="218"/>
      <c r="K140" s="218"/>
      <c r="L140" s="222"/>
      <c r="M140" s="223"/>
      <c r="N140" s="224"/>
      <c r="O140" s="224"/>
      <c r="P140" s="224"/>
      <c r="Q140" s="224"/>
      <c r="R140" s="224"/>
      <c r="S140" s="224"/>
      <c r="T140" s="225"/>
      <c r="AT140" s="226" t="s">
        <v>155</v>
      </c>
      <c r="AU140" s="226" t="s">
        <v>88</v>
      </c>
      <c r="AV140" s="14" t="s">
        <v>86</v>
      </c>
      <c r="AW140" s="14" t="s">
        <v>34</v>
      </c>
      <c r="AX140" s="14" t="s">
        <v>79</v>
      </c>
      <c r="AY140" s="226" t="s">
        <v>146</v>
      </c>
    </row>
    <row r="141" spans="1:65" s="13" customFormat="1" ht="11.25">
      <c r="B141" s="205"/>
      <c r="C141" s="206"/>
      <c r="D141" s="207" t="s">
        <v>155</v>
      </c>
      <c r="E141" s="208" t="s">
        <v>1</v>
      </c>
      <c r="F141" s="209" t="s">
        <v>507</v>
      </c>
      <c r="G141" s="206"/>
      <c r="H141" s="210">
        <v>207.02</v>
      </c>
      <c r="I141" s="211"/>
      <c r="J141" s="206"/>
      <c r="K141" s="206"/>
      <c r="L141" s="212"/>
      <c r="M141" s="213"/>
      <c r="N141" s="214"/>
      <c r="O141" s="214"/>
      <c r="P141" s="214"/>
      <c r="Q141" s="214"/>
      <c r="R141" s="214"/>
      <c r="S141" s="214"/>
      <c r="T141" s="215"/>
      <c r="AT141" s="216" t="s">
        <v>155</v>
      </c>
      <c r="AU141" s="216" t="s">
        <v>88</v>
      </c>
      <c r="AV141" s="13" t="s">
        <v>88</v>
      </c>
      <c r="AW141" s="13" t="s">
        <v>34</v>
      </c>
      <c r="AX141" s="13" t="s">
        <v>86</v>
      </c>
      <c r="AY141" s="216" t="s">
        <v>146</v>
      </c>
    </row>
    <row r="142" spans="1:65" s="2" customFormat="1" ht="62.65" customHeight="1">
      <c r="A142" s="35"/>
      <c r="B142" s="36"/>
      <c r="C142" s="192" t="s">
        <v>162</v>
      </c>
      <c r="D142" s="192" t="s">
        <v>148</v>
      </c>
      <c r="E142" s="193" t="s">
        <v>508</v>
      </c>
      <c r="F142" s="194" t="s">
        <v>509</v>
      </c>
      <c r="G142" s="195" t="s">
        <v>151</v>
      </c>
      <c r="H142" s="196">
        <v>207.02</v>
      </c>
      <c r="I142" s="197"/>
      <c r="J142" s="198">
        <f>ROUND(I142*H142,2)</f>
        <v>0</v>
      </c>
      <c r="K142" s="194" t="s">
        <v>152</v>
      </c>
      <c r="L142" s="40"/>
      <c r="M142" s="199" t="s">
        <v>1</v>
      </c>
      <c r="N142" s="200" t="s">
        <v>44</v>
      </c>
      <c r="O142" s="72"/>
      <c r="P142" s="201">
        <f>O142*H142</f>
        <v>0</v>
      </c>
      <c r="Q142" s="201">
        <v>0</v>
      </c>
      <c r="R142" s="201">
        <f>Q142*H142</f>
        <v>0</v>
      </c>
      <c r="S142" s="201">
        <v>0.625</v>
      </c>
      <c r="T142" s="202">
        <f>S142*H142</f>
        <v>129.38750000000002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03" t="s">
        <v>153</v>
      </c>
      <c r="AT142" s="203" t="s">
        <v>148</v>
      </c>
      <c r="AU142" s="203" t="s">
        <v>88</v>
      </c>
      <c r="AY142" s="18" t="s">
        <v>146</v>
      </c>
      <c r="BE142" s="204">
        <f>IF(N142="základní",J142,0)</f>
        <v>0</v>
      </c>
      <c r="BF142" s="204">
        <f>IF(N142="snížená",J142,0)</f>
        <v>0</v>
      </c>
      <c r="BG142" s="204">
        <f>IF(N142="zákl. přenesená",J142,0)</f>
        <v>0</v>
      </c>
      <c r="BH142" s="204">
        <f>IF(N142="sníž. přenesená",J142,0)</f>
        <v>0</v>
      </c>
      <c r="BI142" s="204">
        <f>IF(N142="nulová",J142,0)</f>
        <v>0</v>
      </c>
      <c r="BJ142" s="18" t="s">
        <v>86</v>
      </c>
      <c r="BK142" s="204">
        <f>ROUND(I142*H142,2)</f>
        <v>0</v>
      </c>
      <c r="BL142" s="18" t="s">
        <v>153</v>
      </c>
      <c r="BM142" s="203" t="s">
        <v>510</v>
      </c>
    </row>
    <row r="143" spans="1:65" s="14" customFormat="1" ht="11.25">
      <c r="B143" s="217"/>
      <c r="C143" s="218"/>
      <c r="D143" s="207" t="s">
        <v>155</v>
      </c>
      <c r="E143" s="219" t="s">
        <v>1</v>
      </c>
      <c r="F143" s="220" t="s">
        <v>506</v>
      </c>
      <c r="G143" s="218"/>
      <c r="H143" s="219" t="s">
        <v>1</v>
      </c>
      <c r="I143" s="221"/>
      <c r="J143" s="218"/>
      <c r="K143" s="218"/>
      <c r="L143" s="222"/>
      <c r="M143" s="223"/>
      <c r="N143" s="224"/>
      <c r="O143" s="224"/>
      <c r="P143" s="224"/>
      <c r="Q143" s="224"/>
      <c r="R143" s="224"/>
      <c r="S143" s="224"/>
      <c r="T143" s="225"/>
      <c r="AT143" s="226" t="s">
        <v>155</v>
      </c>
      <c r="AU143" s="226" t="s">
        <v>88</v>
      </c>
      <c r="AV143" s="14" t="s">
        <v>86</v>
      </c>
      <c r="AW143" s="14" t="s">
        <v>34</v>
      </c>
      <c r="AX143" s="14" t="s">
        <v>79</v>
      </c>
      <c r="AY143" s="226" t="s">
        <v>146</v>
      </c>
    </row>
    <row r="144" spans="1:65" s="14" customFormat="1" ht="11.25">
      <c r="B144" s="217"/>
      <c r="C144" s="218"/>
      <c r="D144" s="207" t="s">
        <v>155</v>
      </c>
      <c r="E144" s="219" t="s">
        <v>1</v>
      </c>
      <c r="F144" s="220" t="s">
        <v>328</v>
      </c>
      <c r="G144" s="218"/>
      <c r="H144" s="219" t="s">
        <v>1</v>
      </c>
      <c r="I144" s="221"/>
      <c r="J144" s="218"/>
      <c r="K144" s="218"/>
      <c r="L144" s="222"/>
      <c r="M144" s="223"/>
      <c r="N144" s="224"/>
      <c r="O144" s="224"/>
      <c r="P144" s="224"/>
      <c r="Q144" s="224"/>
      <c r="R144" s="224"/>
      <c r="S144" s="224"/>
      <c r="T144" s="225"/>
      <c r="AT144" s="226" t="s">
        <v>155</v>
      </c>
      <c r="AU144" s="226" t="s">
        <v>88</v>
      </c>
      <c r="AV144" s="14" t="s">
        <v>86</v>
      </c>
      <c r="AW144" s="14" t="s">
        <v>34</v>
      </c>
      <c r="AX144" s="14" t="s">
        <v>79</v>
      </c>
      <c r="AY144" s="226" t="s">
        <v>146</v>
      </c>
    </row>
    <row r="145" spans="1:65" s="13" customFormat="1" ht="11.25">
      <c r="B145" s="205"/>
      <c r="C145" s="206"/>
      <c r="D145" s="207" t="s">
        <v>155</v>
      </c>
      <c r="E145" s="208" t="s">
        <v>1</v>
      </c>
      <c r="F145" s="209" t="s">
        <v>507</v>
      </c>
      <c r="G145" s="206"/>
      <c r="H145" s="210">
        <v>207.02</v>
      </c>
      <c r="I145" s="211"/>
      <c r="J145" s="206"/>
      <c r="K145" s="206"/>
      <c r="L145" s="212"/>
      <c r="M145" s="213"/>
      <c r="N145" s="214"/>
      <c r="O145" s="214"/>
      <c r="P145" s="214"/>
      <c r="Q145" s="214"/>
      <c r="R145" s="214"/>
      <c r="S145" s="214"/>
      <c r="T145" s="215"/>
      <c r="AT145" s="216" t="s">
        <v>155</v>
      </c>
      <c r="AU145" s="216" t="s">
        <v>88</v>
      </c>
      <c r="AV145" s="13" t="s">
        <v>88</v>
      </c>
      <c r="AW145" s="13" t="s">
        <v>34</v>
      </c>
      <c r="AX145" s="13" t="s">
        <v>86</v>
      </c>
      <c r="AY145" s="216" t="s">
        <v>146</v>
      </c>
    </row>
    <row r="146" spans="1:65" s="2" customFormat="1" ht="24.2" customHeight="1">
      <c r="A146" s="35"/>
      <c r="B146" s="36"/>
      <c r="C146" s="192" t="s">
        <v>153</v>
      </c>
      <c r="D146" s="192" t="s">
        <v>148</v>
      </c>
      <c r="E146" s="193" t="s">
        <v>344</v>
      </c>
      <c r="F146" s="194" t="s">
        <v>345</v>
      </c>
      <c r="G146" s="195" t="s">
        <v>151</v>
      </c>
      <c r="H146" s="196">
        <v>8.5</v>
      </c>
      <c r="I146" s="197"/>
      <c r="J146" s="198">
        <f>ROUND(I146*H146,2)</f>
        <v>0</v>
      </c>
      <c r="K146" s="194" t="s">
        <v>152</v>
      </c>
      <c r="L146" s="40"/>
      <c r="M146" s="199" t="s">
        <v>1</v>
      </c>
      <c r="N146" s="200" t="s">
        <v>44</v>
      </c>
      <c r="O146" s="72"/>
      <c r="P146" s="201">
        <f>O146*H146</f>
        <v>0</v>
      </c>
      <c r="Q146" s="201">
        <v>0</v>
      </c>
      <c r="R146" s="201">
        <f>Q146*H146</f>
        <v>0</v>
      </c>
      <c r="S146" s="201">
        <v>0</v>
      </c>
      <c r="T146" s="202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03" t="s">
        <v>153</v>
      </c>
      <c r="AT146" s="203" t="s">
        <v>148</v>
      </c>
      <c r="AU146" s="203" t="s">
        <v>88</v>
      </c>
      <c r="AY146" s="18" t="s">
        <v>146</v>
      </c>
      <c r="BE146" s="204">
        <f>IF(N146="základní",J146,0)</f>
        <v>0</v>
      </c>
      <c r="BF146" s="204">
        <f>IF(N146="snížená",J146,0)</f>
        <v>0</v>
      </c>
      <c r="BG146" s="204">
        <f>IF(N146="zákl. přenesená",J146,0)</f>
        <v>0</v>
      </c>
      <c r="BH146" s="204">
        <f>IF(N146="sníž. přenesená",J146,0)</f>
        <v>0</v>
      </c>
      <c r="BI146" s="204">
        <f>IF(N146="nulová",J146,0)</f>
        <v>0</v>
      </c>
      <c r="BJ146" s="18" t="s">
        <v>86</v>
      </c>
      <c r="BK146" s="204">
        <f>ROUND(I146*H146,2)</f>
        <v>0</v>
      </c>
      <c r="BL146" s="18" t="s">
        <v>153</v>
      </c>
      <c r="BM146" s="203" t="s">
        <v>511</v>
      </c>
    </row>
    <row r="147" spans="1:65" s="13" customFormat="1" ht="11.25">
      <c r="B147" s="205"/>
      <c r="C147" s="206"/>
      <c r="D147" s="207" t="s">
        <v>155</v>
      </c>
      <c r="E147" s="208" t="s">
        <v>1</v>
      </c>
      <c r="F147" s="209" t="s">
        <v>512</v>
      </c>
      <c r="G147" s="206"/>
      <c r="H147" s="210">
        <v>8.5</v>
      </c>
      <c r="I147" s="211"/>
      <c r="J147" s="206"/>
      <c r="K147" s="206"/>
      <c r="L147" s="212"/>
      <c r="M147" s="213"/>
      <c r="N147" s="214"/>
      <c r="O147" s="214"/>
      <c r="P147" s="214"/>
      <c r="Q147" s="214"/>
      <c r="R147" s="214"/>
      <c r="S147" s="214"/>
      <c r="T147" s="215"/>
      <c r="AT147" s="216" t="s">
        <v>155</v>
      </c>
      <c r="AU147" s="216" t="s">
        <v>88</v>
      </c>
      <c r="AV147" s="13" t="s">
        <v>88</v>
      </c>
      <c r="AW147" s="13" t="s">
        <v>34</v>
      </c>
      <c r="AX147" s="13" t="s">
        <v>86</v>
      </c>
      <c r="AY147" s="216" t="s">
        <v>146</v>
      </c>
    </row>
    <row r="148" spans="1:65" s="2" customFormat="1" ht="44.25" customHeight="1">
      <c r="A148" s="35"/>
      <c r="B148" s="36"/>
      <c r="C148" s="192" t="s">
        <v>176</v>
      </c>
      <c r="D148" s="192" t="s">
        <v>148</v>
      </c>
      <c r="E148" s="193" t="s">
        <v>513</v>
      </c>
      <c r="F148" s="194" t="s">
        <v>514</v>
      </c>
      <c r="G148" s="195" t="s">
        <v>159</v>
      </c>
      <c r="H148" s="196">
        <v>1.7</v>
      </c>
      <c r="I148" s="197"/>
      <c r="J148" s="198">
        <f>ROUND(I148*H148,2)</f>
        <v>0</v>
      </c>
      <c r="K148" s="194" t="s">
        <v>152</v>
      </c>
      <c r="L148" s="40"/>
      <c r="M148" s="199" t="s">
        <v>1</v>
      </c>
      <c r="N148" s="200" t="s">
        <v>44</v>
      </c>
      <c r="O148" s="72"/>
      <c r="P148" s="201">
        <f>O148*H148</f>
        <v>0</v>
      </c>
      <c r="Q148" s="201">
        <v>0</v>
      </c>
      <c r="R148" s="201">
        <f>Q148*H148</f>
        <v>0</v>
      </c>
      <c r="S148" s="201">
        <v>0</v>
      </c>
      <c r="T148" s="202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03" t="s">
        <v>153</v>
      </c>
      <c r="AT148" s="203" t="s">
        <v>148</v>
      </c>
      <c r="AU148" s="203" t="s">
        <v>88</v>
      </c>
      <c r="AY148" s="18" t="s">
        <v>146</v>
      </c>
      <c r="BE148" s="204">
        <f>IF(N148="základní",J148,0)</f>
        <v>0</v>
      </c>
      <c r="BF148" s="204">
        <f>IF(N148="snížená",J148,0)</f>
        <v>0</v>
      </c>
      <c r="BG148" s="204">
        <f>IF(N148="zákl. přenesená",J148,0)</f>
        <v>0</v>
      </c>
      <c r="BH148" s="204">
        <f>IF(N148="sníž. přenesená",J148,0)</f>
        <v>0</v>
      </c>
      <c r="BI148" s="204">
        <f>IF(N148="nulová",J148,0)</f>
        <v>0</v>
      </c>
      <c r="BJ148" s="18" t="s">
        <v>86</v>
      </c>
      <c r="BK148" s="204">
        <f>ROUND(I148*H148,2)</f>
        <v>0</v>
      </c>
      <c r="BL148" s="18" t="s">
        <v>153</v>
      </c>
      <c r="BM148" s="203" t="s">
        <v>515</v>
      </c>
    </row>
    <row r="149" spans="1:65" s="13" customFormat="1" ht="11.25">
      <c r="B149" s="205"/>
      <c r="C149" s="206"/>
      <c r="D149" s="207" t="s">
        <v>155</v>
      </c>
      <c r="E149" s="208" t="s">
        <v>1</v>
      </c>
      <c r="F149" s="209" t="s">
        <v>516</v>
      </c>
      <c r="G149" s="206"/>
      <c r="H149" s="210">
        <v>1.7</v>
      </c>
      <c r="I149" s="211"/>
      <c r="J149" s="206"/>
      <c r="K149" s="206"/>
      <c r="L149" s="212"/>
      <c r="M149" s="213"/>
      <c r="N149" s="214"/>
      <c r="O149" s="214"/>
      <c r="P149" s="214"/>
      <c r="Q149" s="214"/>
      <c r="R149" s="214"/>
      <c r="S149" s="214"/>
      <c r="T149" s="215"/>
      <c r="AT149" s="216" t="s">
        <v>155</v>
      </c>
      <c r="AU149" s="216" t="s">
        <v>88</v>
      </c>
      <c r="AV149" s="13" t="s">
        <v>88</v>
      </c>
      <c r="AW149" s="13" t="s">
        <v>34</v>
      </c>
      <c r="AX149" s="13" t="s">
        <v>86</v>
      </c>
      <c r="AY149" s="216" t="s">
        <v>146</v>
      </c>
    </row>
    <row r="150" spans="1:65" s="2" customFormat="1" ht="44.25" customHeight="1">
      <c r="A150" s="35"/>
      <c r="B150" s="36"/>
      <c r="C150" s="192" t="s">
        <v>180</v>
      </c>
      <c r="D150" s="192" t="s">
        <v>148</v>
      </c>
      <c r="E150" s="193" t="s">
        <v>517</v>
      </c>
      <c r="F150" s="194" t="s">
        <v>518</v>
      </c>
      <c r="G150" s="195" t="s">
        <v>159</v>
      </c>
      <c r="H150" s="196">
        <v>5.0999999999999996</v>
      </c>
      <c r="I150" s="197"/>
      <c r="J150" s="198">
        <f>ROUND(I150*H150,2)</f>
        <v>0</v>
      </c>
      <c r="K150" s="194" t="s">
        <v>152</v>
      </c>
      <c r="L150" s="40"/>
      <c r="M150" s="199" t="s">
        <v>1</v>
      </c>
      <c r="N150" s="200" t="s">
        <v>44</v>
      </c>
      <c r="O150" s="72"/>
      <c r="P150" s="201">
        <f>O150*H150</f>
        <v>0</v>
      </c>
      <c r="Q150" s="201">
        <v>0</v>
      </c>
      <c r="R150" s="201">
        <f>Q150*H150</f>
        <v>0</v>
      </c>
      <c r="S150" s="201">
        <v>0</v>
      </c>
      <c r="T150" s="202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03" t="s">
        <v>153</v>
      </c>
      <c r="AT150" s="203" t="s">
        <v>148</v>
      </c>
      <c r="AU150" s="203" t="s">
        <v>88</v>
      </c>
      <c r="AY150" s="18" t="s">
        <v>146</v>
      </c>
      <c r="BE150" s="204">
        <f>IF(N150="základní",J150,0)</f>
        <v>0</v>
      </c>
      <c r="BF150" s="204">
        <f>IF(N150="snížená",J150,0)</f>
        <v>0</v>
      </c>
      <c r="BG150" s="204">
        <f>IF(N150="zákl. přenesená",J150,0)</f>
        <v>0</v>
      </c>
      <c r="BH150" s="204">
        <f>IF(N150="sníž. přenesená",J150,0)</f>
        <v>0</v>
      </c>
      <c r="BI150" s="204">
        <f>IF(N150="nulová",J150,0)</f>
        <v>0</v>
      </c>
      <c r="BJ150" s="18" t="s">
        <v>86</v>
      </c>
      <c r="BK150" s="204">
        <f>ROUND(I150*H150,2)</f>
        <v>0</v>
      </c>
      <c r="BL150" s="18" t="s">
        <v>153</v>
      </c>
      <c r="BM150" s="203" t="s">
        <v>519</v>
      </c>
    </row>
    <row r="151" spans="1:65" s="13" customFormat="1" ht="11.25">
      <c r="B151" s="205"/>
      <c r="C151" s="206"/>
      <c r="D151" s="207" t="s">
        <v>155</v>
      </c>
      <c r="E151" s="208" t="s">
        <v>1</v>
      </c>
      <c r="F151" s="209" t="s">
        <v>520</v>
      </c>
      <c r="G151" s="206"/>
      <c r="H151" s="210">
        <v>5.0999999999999996</v>
      </c>
      <c r="I151" s="211"/>
      <c r="J151" s="206"/>
      <c r="K151" s="206"/>
      <c r="L151" s="212"/>
      <c r="M151" s="213"/>
      <c r="N151" s="214"/>
      <c r="O151" s="214"/>
      <c r="P151" s="214"/>
      <c r="Q151" s="214"/>
      <c r="R151" s="214"/>
      <c r="S151" s="214"/>
      <c r="T151" s="215"/>
      <c r="AT151" s="216" t="s">
        <v>155</v>
      </c>
      <c r="AU151" s="216" t="s">
        <v>88</v>
      </c>
      <c r="AV151" s="13" t="s">
        <v>88</v>
      </c>
      <c r="AW151" s="13" t="s">
        <v>34</v>
      </c>
      <c r="AX151" s="13" t="s">
        <v>86</v>
      </c>
      <c r="AY151" s="216" t="s">
        <v>146</v>
      </c>
    </row>
    <row r="152" spans="1:65" s="2" customFormat="1" ht="62.65" customHeight="1">
      <c r="A152" s="35"/>
      <c r="B152" s="36"/>
      <c r="C152" s="192" t="s">
        <v>186</v>
      </c>
      <c r="D152" s="192" t="s">
        <v>148</v>
      </c>
      <c r="E152" s="193" t="s">
        <v>163</v>
      </c>
      <c r="F152" s="194" t="s">
        <v>164</v>
      </c>
      <c r="G152" s="195" t="s">
        <v>159</v>
      </c>
      <c r="H152" s="196">
        <v>6.8</v>
      </c>
      <c r="I152" s="197"/>
      <c r="J152" s="198">
        <f>ROUND(I152*H152,2)</f>
        <v>0</v>
      </c>
      <c r="K152" s="194" t="s">
        <v>152</v>
      </c>
      <c r="L152" s="40"/>
      <c r="M152" s="199" t="s">
        <v>1</v>
      </c>
      <c r="N152" s="200" t="s">
        <v>44</v>
      </c>
      <c r="O152" s="72"/>
      <c r="P152" s="201">
        <f>O152*H152</f>
        <v>0</v>
      </c>
      <c r="Q152" s="201">
        <v>0</v>
      </c>
      <c r="R152" s="201">
        <f>Q152*H152</f>
        <v>0</v>
      </c>
      <c r="S152" s="201">
        <v>0</v>
      </c>
      <c r="T152" s="202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03" t="s">
        <v>153</v>
      </c>
      <c r="AT152" s="203" t="s">
        <v>148</v>
      </c>
      <c r="AU152" s="203" t="s">
        <v>88</v>
      </c>
      <c r="AY152" s="18" t="s">
        <v>146</v>
      </c>
      <c r="BE152" s="204">
        <f>IF(N152="základní",J152,0)</f>
        <v>0</v>
      </c>
      <c r="BF152" s="204">
        <f>IF(N152="snížená",J152,0)</f>
        <v>0</v>
      </c>
      <c r="BG152" s="204">
        <f>IF(N152="zákl. přenesená",J152,0)</f>
        <v>0</v>
      </c>
      <c r="BH152" s="204">
        <f>IF(N152="sníž. přenesená",J152,0)</f>
        <v>0</v>
      </c>
      <c r="BI152" s="204">
        <f>IF(N152="nulová",J152,0)</f>
        <v>0</v>
      </c>
      <c r="BJ152" s="18" t="s">
        <v>86</v>
      </c>
      <c r="BK152" s="204">
        <f>ROUND(I152*H152,2)</f>
        <v>0</v>
      </c>
      <c r="BL152" s="18" t="s">
        <v>153</v>
      </c>
      <c r="BM152" s="203" t="s">
        <v>521</v>
      </c>
    </row>
    <row r="153" spans="1:65" s="14" customFormat="1" ht="11.25">
      <c r="B153" s="217"/>
      <c r="C153" s="218"/>
      <c r="D153" s="207" t="s">
        <v>155</v>
      </c>
      <c r="E153" s="219" t="s">
        <v>1</v>
      </c>
      <c r="F153" s="220" t="s">
        <v>166</v>
      </c>
      <c r="G153" s="218"/>
      <c r="H153" s="219" t="s">
        <v>1</v>
      </c>
      <c r="I153" s="221"/>
      <c r="J153" s="218"/>
      <c r="K153" s="218"/>
      <c r="L153" s="222"/>
      <c r="M153" s="223"/>
      <c r="N153" s="224"/>
      <c r="O153" s="224"/>
      <c r="P153" s="224"/>
      <c r="Q153" s="224"/>
      <c r="R153" s="224"/>
      <c r="S153" s="224"/>
      <c r="T153" s="225"/>
      <c r="AT153" s="226" t="s">
        <v>155</v>
      </c>
      <c r="AU153" s="226" t="s">
        <v>88</v>
      </c>
      <c r="AV153" s="14" t="s">
        <v>86</v>
      </c>
      <c r="AW153" s="14" t="s">
        <v>34</v>
      </c>
      <c r="AX153" s="14" t="s">
        <v>79</v>
      </c>
      <c r="AY153" s="226" t="s">
        <v>146</v>
      </c>
    </row>
    <row r="154" spans="1:65" s="13" customFormat="1" ht="11.25">
      <c r="B154" s="205"/>
      <c r="C154" s="206"/>
      <c r="D154" s="207" t="s">
        <v>155</v>
      </c>
      <c r="E154" s="208" t="s">
        <v>1</v>
      </c>
      <c r="F154" s="209" t="s">
        <v>522</v>
      </c>
      <c r="G154" s="206"/>
      <c r="H154" s="210">
        <v>6.8</v>
      </c>
      <c r="I154" s="211"/>
      <c r="J154" s="206"/>
      <c r="K154" s="206"/>
      <c r="L154" s="212"/>
      <c r="M154" s="213"/>
      <c r="N154" s="214"/>
      <c r="O154" s="214"/>
      <c r="P154" s="214"/>
      <c r="Q154" s="214"/>
      <c r="R154" s="214"/>
      <c r="S154" s="214"/>
      <c r="T154" s="215"/>
      <c r="AT154" s="216" t="s">
        <v>155</v>
      </c>
      <c r="AU154" s="216" t="s">
        <v>88</v>
      </c>
      <c r="AV154" s="13" t="s">
        <v>88</v>
      </c>
      <c r="AW154" s="13" t="s">
        <v>34</v>
      </c>
      <c r="AX154" s="13" t="s">
        <v>86</v>
      </c>
      <c r="AY154" s="216" t="s">
        <v>146</v>
      </c>
    </row>
    <row r="155" spans="1:65" s="2" customFormat="1" ht="66.75" customHeight="1">
      <c r="A155" s="35"/>
      <c r="B155" s="36"/>
      <c r="C155" s="192" t="s">
        <v>190</v>
      </c>
      <c r="D155" s="192" t="s">
        <v>148</v>
      </c>
      <c r="E155" s="193" t="s">
        <v>171</v>
      </c>
      <c r="F155" s="194" t="s">
        <v>172</v>
      </c>
      <c r="G155" s="195" t="s">
        <v>159</v>
      </c>
      <c r="H155" s="196">
        <v>34</v>
      </c>
      <c r="I155" s="197"/>
      <c r="J155" s="198">
        <f>ROUND(I155*H155,2)</f>
        <v>0</v>
      </c>
      <c r="K155" s="194" t="s">
        <v>152</v>
      </c>
      <c r="L155" s="40"/>
      <c r="M155" s="199" t="s">
        <v>1</v>
      </c>
      <c r="N155" s="200" t="s">
        <v>44</v>
      </c>
      <c r="O155" s="72"/>
      <c r="P155" s="201">
        <f>O155*H155</f>
        <v>0</v>
      </c>
      <c r="Q155" s="201">
        <v>0</v>
      </c>
      <c r="R155" s="201">
        <f>Q155*H155</f>
        <v>0</v>
      </c>
      <c r="S155" s="201">
        <v>0</v>
      </c>
      <c r="T155" s="202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03" t="s">
        <v>153</v>
      </c>
      <c r="AT155" s="203" t="s">
        <v>148</v>
      </c>
      <c r="AU155" s="203" t="s">
        <v>88</v>
      </c>
      <c r="AY155" s="18" t="s">
        <v>146</v>
      </c>
      <c r="BE155" s="204">
        <f>IF(N155="základní",J155,0)</f>
        <v>0</v>
      </c>
      <c r="BF155" s="204">
        <f>IF(N155="snížená",J155,0)</f>
        <v>0</v>
      </c>
      <c r="BG155" s="204">
        <f>IF(N155="zákl. přenesená",J155,0)</f>
        <v>0</v>
      </c>
      <c r="BH155" s="204">
        <f>IF(N155="sníž. přenesená",J155,0)</f>
        <v>0</v>
      </c>
      <c r="BI155" s="204">
        <f>IF(N155="nulová",J155,0)</f>
        <v>0</v>
      </c>
      <c r="BJ155" s="18" t="s">
        <v>86</v>
      </c>
      <c r="BK155" s="204">
        <f>ROUND(I155*H155,2)</f>
        <v>0</v>
      </c>
      <c r="BL155" s="18" t="s">
        <v>153</v>
      </c>
      <c r="BM155" s="203" t="s">
        <v>523</v>
      </c>
    </row>
    <row r="156" spans="1:65" s="14" customFormat="1" ht="11.25">
      <c r="B156" s="217"/>
      <c r="C156" s="218"/>
      <c r="D156" s="207" t="s">
        <v>155</v>
      </c>
      <c r="E156" s="219" t="s">
        <v>1</v>
      </c>
      <c r="F156" s="220" t="s">
        <v>358</v>
      </c>
      <c r="G156" s="218"/>
      <c r="H156" s="219" t="s">
        <v>1</v>
      </c>
      <c r="I156" s="221"/>
      <c r="J156" s="218"/>
      <c r="K156" s="218"/>
      <c r="L156" s="222"/>
      <c r="M156" s="223"/>
      <c r="N156" s="224"/>
      <c r="O156" s="224"/>
      <c r="P156" s="224"/>
      <c r="Q156" s="224"/>
      <c r="R156" s="224"/>
      <c r="S156" s="224"/>
      <c r="T156" s="225"/>
      <c r="AT156" s="226" t="s">
        <v>155</v>
      </c>
      <c r="AU156" s="226" t="s">
        <v>88</v>
      </c>
      <c r="AV156" s="14" t="s">
        <v>86</v>
      </c>
      <c r="AW156" s="14" t="s">
        <v>34</v>
      </c>
      <c r="AX156" s="14" t="s">
        <v>79</v>
      </c>
      <c r="AY156" s="226" t="s">
        <v>146</v>
      </c>
    </row>
    <row r="157" spans="1:65" s="13" customFormat="1" ht="11.25">
      <c r="B157" s="205"/>
      <c r="C157" s="206"/>
      <c r="D157" s="207" t="s">
        <v>155</v>
      </c>
      <c r="E157" s="208" t="s">
        <v>1</v>
      </c>
      <c r="F157" s="209" t="s">
        <v>524</v>
      </c>
      <c r="G157" s="206"/>
      <c r="H157" s="210">
        <v>34</v>
      </c>
      <c r="I157" s="211"/>
      <c r="J157" s="206"/>
      <c r="K157" s="206"/>
      <c r="L157" s="212"/>
      <c r="M157" s="213"/>
      <c r="N157" s="214"/>
      <c r="O157" s="214"/>
      <c r="P157" s="214"/>
      <c r="Q157" s="214"/>
      <c r="R157" s="214"/>
      <c r="S157" s="214"/>
      <c r="T157" s="215"/>
      <c r="AT157" s="216" t="s">
        <v>155</v>
      </c>
      <c r="AU157" s="216" t="s">
        <v>88</v>
      </c>
      <c r="AV157" s="13" t="s">
        <v>88</v>
      </c>
      <c r="AW157" s="13" t="s">
        <v>34</v>
      </c>
      <c r="AX157" s="13" t="s">
        <v>86</v>
      </c>
      <c r="AY157" s="216" t="s">
        <v>146</v>
      </c>
    </row>
    <row r="158" spans="1:65" s="2" customFormat="1" ht="44.25" customHeight="1">
      <c r="A158" s="35"/>
      <c r="B158" s="36"/>
      <c r="C158" s="192" t="s">
        <v>195</v>
      </c>
      <c r="D158" s="192" t="s">
        <v>148</v>
      </c>
      <c r="E158" s="193" t="s">
        <v>181</v>
      </c>
      <c r="F158" s="194" t="s">
        <v>182</v>
      </c>
      <c r="G158" s="195" t="s">
        <v>183</v>
      </c>
      <c r="H158" s="196">
        <v>12.24</v>
      </c>
      <c r="I158" s="197"/>
      <c r="J158" s="198">
        <f>ROUND(I158*H158,2)</f>
        <v>0</v>
      </c>
      <c r="K158" s="194" t="s">
        <v>152</v>
      </c>
      <c r="L158" s="40"/>
      <c r="M158" s="199" t="s">
        <v>1</v>
      </c>
      <c r="N158" s="200" t="s">
        <v>44</v>
      </c>
      <c r="O158" s="72"/>
      <c r="P158" s="201">
        <f>O158*H158</f>
        <v>0</v>
      </c>
      <c r="Q158" s="201">
        <v>0</v>
      </c>
      <c r="R158" s="201">
        <f>Q158*H158</f>
        <v>0</v>
      </c>
      <c r="S158" s="201">
        <v>0</v>
      </c>
      <c r="T158" s="202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03" t="s">
        <v>153</v>
      </c>
      <c r="AT158" s="203" t="s">
        <v>148</v>
      </c>
      <c r="AU158" s="203" t="s">
        <v>88</v>
      </c>
      <c r="AY158" s="18" t="s">
        <v>146</v>
      </c>
      <c r="BE158" s="204">
        <f>IF(N158="základní",J158,0)</f>
        <v>0</v>
      </c>
      <c r="BF158" s="204">
        <f>IF(N158="snížená",J158,0)</f>
        <v>0</v>
      </c>
      <c r="BG158" s="204">
        <f>IF(N158="zákl. přenesená",J158,0)</f>
        <v>0</v>
      </c>
      <c r="BH158" s="204">
        <f>IF(N158="sníž. přenesená",J158,0)</f>
        <v>0</v>
      </c>
      <c r="BI158" s="204">
        <f>IF(N158="nulová",J158,0)</f>
        <v>0</v>
      </c>
      <c r="BJ158" s="18" t="s">
        <v>86</v>
      </c>
      <c r="BK158" s="204">
        <f>ROUND(I158*H158,2)</f>
        <v>0</v>
      </c>
      <c r="BL158" s="18" t="s">
        <v>153</v>
      </c>
      <c r="BM158" s="203" t="s">
        <v>525</v>
      </c>
    </row>
    <row r="159" spans="1:65" s="13" customFormat="1" ht="11.25">
      <c r="B159" s="205"/>
      <c r="C159" s="206"/>
      <c r="D159" s="207" t="s">
        <v>155</v>
      </c>
      <c r="E159" s="208" t="s">
        <v>1</v>
      </c>
      <c r="F159" s="209" t="s">
        <v>526</v>
      </c>
      <c r="G159" s="206"/>
      <c r="H159" s="210">
        <v>12.24</v>
      </c>
      <c r="I159" s="211"/>
      <c r="J159" s="206"/>
      <c r="K159" s="206"/>
      <c r="L159" s="212"/>
      <c r="M159" s="213"/>
      <c r="N159" s="214"/>
      <c r="O159" s="214"/>
      <c r="P159" s="214"/>
      <c r="Q159" s="214"/>
      <c r="R159" s="214"/>
      <c r="S159" s="214"/>
      <c r="T159" s="215"/>
      <c r="AT159" s="216" t="s">
        <v>155</v>
      </c>
      <c r="AU159" s="216" t="s">
        <v>88</v>
      </c>
      <c r="AV159" s="13" t="s">
        <v>88</v>
      </c>
      <c r="AW159" s="13" t="s">
        <v>34</v>
      </c>
      <c r="AX159" s="13" t="s">
        <v>86</v>
      </c>
      <c r="AY159" s="216" t="s">
        <v>146</v>
      </c>
    </row>
    <row r="160" spans="1:65" s="2" customFormat="1" ht="24.2" customHeight="1">
      <c r="A160" s="35"/>
      <c r="B160" s="36"/>
      <c r="C160" s="192" t="s">
        <v>203</v>
      </c>
      <c r="D160" s="192" t="s">
        <v>148</v>
      </c>
      <c r="E160" s="193" t="s">
        <v>378</v>
      </c>
      <c r="F160" s="194" t="s">
        <v>379</v>
      </c>
      <c r="G160" s="195" t="s">
        <v>151</v>
      </c>
      <c r="H160" s="196">
        <v>207.02</v>
      </c>
      <c r="I160" s="197"/>
      <c r="J160" s="198">
        <f>ROUND(I160*H160,2)</f>
        <v>0</v>
      </c>
      <c r="K160" s="194" t="s">
        <v>152</v>
      </c>
      <c r="L160" s="40"/>
      <c r="M160" s="199" t="s">
        <v>1</v>
      </c>
      <c r="N160" s="200" t="s">
        <v>44</v>
      </c>
      <c r="O160" s="72"/>
      <c r="P160" s="201">
        <f>O160*H160</f>
        <v>0</v>
      </c>
      <c r="Q160" s="201">
        <v>0</v>
      </c>
      <c r="R160" s="201">
        <f>Q160*H160</f>
        <v>0</v>
      </c>
      <c r="S160" s="201">
        <v>0</v>
      </c>
      <c r="T160" s="202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03" t="s">
        <v>153</v>
      </c>
      <c r="AT160" s="203" t="s">
        <v>148</v>
      </c>
      <c r="AU160" s="203" t="s">
        <v>88</v>
      </c>
      <c r="AY160" s="18" t="s">
        <v>146</v>
      </c>
      <c r="BE160" s="204">
        <f>IF(N160="základní",J160,0)</f>
        <v>0</v>
      </c>
      <c r="BF160" s="204">
        <f>IF(N160="snížená",J160,0)</f>
        <v>0</v>
      </c>
      <c r="BG160" s="204">
        <f>IF(N160="zákl. přenesená",J160,0)</f>
        <v>0</v>
      </c>
      <c r="BH160" s="204">
        <f>IF(N160="sníž. přenesená",J160,0)</f>
        <v>0</v>
      </c>
      <c r="BI160" s="204">
        <f>IF(N160="nulová",J160,0)</f>
        <v>0</v>
      </c>
      <c r="BJ160" s="18" t="s">
        <v>86</v>
      </c>
      <c r="BK160" s="204">
        <f>ROUND(I160*H160,2)</f>
        <v>0</v>
      </c>
      <c r="BL160" s="18" t="s">
        <v>153</v>
      </c>
      <c r="BM160" s="203" t="s">
        <v>527</v>
      </c>
    </row>
    <row r="161" spans="1:65" s="2" customFormat="1" ht="37.9" customHeight="1">
      <c r="A161" s="35"/>
      <c r="B161" s="36"/>
      <c r="C161" s="192" t="s">
        <v>207</v>
      </c>
      <c r="D161" s="192" t="s">
        <v>148</v>
      </c>
      <c r="E161" s="193" t="s">
        <v>381</v>
      </c>
      <c r="F161" s="194" t="s">
        <v>382</v>
      </c>
      <c r="G161" s="195" t="s">
        <v>151</v>
      </c>
      <c r="H161" s="196">
        <v>8.5</v>
      </c>
      <c r="I161" s="197"/>
      <c r="J161" s="198">
        <f>ROUND(I161*H161,2)</f>
        <v>0</v>
      </c>
      <c r="K161" s="194" t="s">
        <v>152</v>
      </c>
      <c r="L161" s="40"/>
      <c r="M161" s="199" t="s">
        <v>1</v>
      </c>
      <c r="N161" s="200" t="s">
        <v>44</v>
      </c>
      <c r="O161" s="72"/>
      <c r="P161" s="201">
        <f>O161*H161</f>
        <v>0</v>
      </c>
      <c r="Q161" s="201">
        <v>0</v>
      </c>
      <c r="R161" s="201">
        <f>Q161*H161</f>
        <v>0</v>
      </c>
      <c r="S161" s="201">
        <v>0</v>
      </c>
      <c r="T161" s="202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03" t="s">
        <v>153</v>
      </c>
      <c r="AT161" s="203" t="s">
        <v>148</v>
      </c>
      <c r="AU161" s="203" t="s">
        <v>88</v>
      </c>
      <c r="AY161" s="18" t="s">
        <v>146</v>
      </c>
      <c r="BE161" s="204">
        <f>IF(N161="základní",J161,0)</f>
        <v>0</v>
      </c>
      <c r="BF161" s="204">
        <f>IF(N161="snížená",J161,0)</f>
        <v>0</v>
      </c>
      <c r="BG161" s="204">
        <f>IF(N161="zákl. přenesená",J161,0)</f>
        <v>0</v>
      </c>
      <c r="BH161" s="204">
        <f>IF(N161="sníž. přenesená",J161,0)</f>
        <v>0</v>
      </c>
      <c r="BI161" s="204">
        <f>IF(N161="nulová",J161,0)</f>
        <v>0</v>
      </c>
      <c r="BJ161" s="18" t="s">
        <v>86</v>
      </c>
      <c r="BK161" s="204">
        <f>ROUND(I161*H161,2)</f>
        <v>0</v>
      </c>
      <c r="BL161" s="18" t="s">
        <v>153</v>
      </c>
      <c r="BM161" s="203" t="s">
        <v>528</v>
      </c>
    </row>
    <row r="162" spans="1:65" s="14" customFormat="1" ht="11.25">
      <c r="B162" s="217"/>
      <c r="C162" s="218"/>
      <c r="D162" s="207" t="s">
        <v>155</v>
      </c>
      <c r="E162" s="219" t="s">
        <v>1</v>
      </c>
      <c r="F162" s="220" t="s">
        <v>384</v>
      </c>
      <c r="G162" s="218"/>
      <c r="H162" s="219" t="s">
        <v>1</v>
      </c>
      <c r="I162" s="221"/>
      <c r="J162" s="218"/>
      <c r="K162" s="218"/>
      <c r="L162" s="222"/>
      <c r="M162" s="223"/>
      <c r="N162" s="224"/>
      <c r="O162" s="224"/>
      <c r="P162" s="224"/>
      <c r="Q162" s="224"/>
      <c r="R162" s="224"/>
      <c r="S162" s="224"/>
      <c r="T162" s="225"/>
      <c r="AT162" s="226" t="s">
        <v>155</v>
      </c>
      <c r="AU162" s="226" t="s">
        <v>88</v>
      </c>
      <c r="AV162" s="14" t="s">
        <v>86</v>
      </c>
      <c r="AW162" s="14" t="s">
        <v>34</v>
      </c>
      <c r="AX162" s="14" t="s">
        <v>79</v>
      </c>
      <c r="AY162" s="226" t="s">
        <v>146</v>
      </c>
    </row>
    <row r="163" spans="1:65" s="13" customFormat="1" ht="11.25">
      <c r="B163" s="205"/>
      <c r="C163" s="206"/>
      <c r="D163" s="207" t="s">
        <v>155</v>
      </c>
      <c r="E163" s="208" t="s">
        <v>1</v>
      </c>
      <c r="F163" s="209" t="s">
        <v>529</v>
      </c>
      <c r="G163" s="206"/>
      <c r="H163" s="210">
        <v>8.5</v>
      </c>
      <c r="I163" s="211"/>
      <c r="J163" s="206"/>
      <c r="K163" s="206"/>
      <c r="L163" s="212"/>
      <c r="M163" s="213"/>
      <c r="N163" s="214"/>
      <c r="O163" s="214"/>
      <c r="P163" s="214"/>
      <c r="Q163" s="214"/>
      <c r="R163" s="214"/>
      <c r="S163" s="214"/>
      <c r="T163" s="215"/>
      <c r="AT163" s="216" t="s">
        <v>155</v>
      </c>
      <c r="AU163" s="216" t="s">
        <v>88</v>
      </c>
      <c r="AV163" s="13" t="s">
        <v>88</v>
      </c>
      <c r="AW163" s="13" t="s">
        <v>34</v>
      </c>
      <c r="AX163" s="13" t="s">
        <v>86</v>
      </c>
      <c r="AY163" s="216" t="s">
        <v>146</v>
      </c>
    </row>
    <row r="164" spans="1:65" s="2" customFormat="1" ht="37.9" customHeight="1">
      <c r="A164" s="35"/>
      <c r="B164" s="36"/>
      <c r="C164" s="192" t="s">
        <v>212</v>
      </c>
      <c r="D164" s="192" t="s">
        <v>148</v>
      </c>
      <c r="E164" s="193" t="s">
        <v>191</v>
      </c>
      <c r="F164" s="194" t="s">
        <v>192</v>
      </c>
      <c r="G164" s="195" t="s">
        <v>151</v>
      </c>
      <c r="H164" s="196">
        <v>8.5</v>
      </c>
      <c r="I164" s="197"/>
      <c r="J164" s="198">
        <f>ROUND(I164*H164,2)</f>
        <v>0</v>
      </c>
      <c r="K164" s="194" t="s">
        <v>152</v>
      </c>
      <c r="L164" s="40"/>
      <c r="M164" s="199" t="s">
        <v>1</v>
      </c>
      <c r="N164" s="200" t="s">
        <v>44</v>
      </c>
      <c r="O164" s="72"/>
      <c r="P164" s="201">
        <f>O164*H164</f>
        <v>0</v>
      </c>
      <c r="Q164" s="201">
        <v>0</v>
      </c>
      <c r="R164" s="201">
        <f>Q164*H164</f>
        <v>0</v>
      </c>
      <c r="S164" s="201">
        <v>0</v>
      </c>
      <c r="T164" s="202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03" t="s">
        <v>153</v>
      </c>
      <c r="AT164" s="203" t="s">
        <v>148</v>
      </c>
      <c r="AU164" s="203" t="s">
        <v>88</v>
      </c>
      <c r="AY164" s="18" t="s">
        <v>146</v>
      </c>
      <c r="BE164" s="204">
        <f>IF(N164="základní",J164,0)</f>
        <v>0</v>
      </c>
      <c r="BF164" s="204">
        <f>IF(N164="snížená",J164,0)</f>
        <v>0</v>
      </c>
      <c r="BG164" s="204">
        <f>IF(N164="zákl. přenesená",J164,0)</f>
        <v>0</v>
      </c>
      <c r="BH164" s="204">
        <f>IF(N164="sníž. přenesená",J164,0)</f>
        <v>0</v>
      </c>
      <c r="BI164" s="204">
        <f>IF(N164="nulová",J164,0)</f>
        <v>0</v>
      </c>
      <c r="BJ164" s="18" t="s">
        <v>86</v>
      </c>
      <c r="BK164" s="204">
        <f>ROUND(I164*H164,2)</f>
        <v>0</v>
      </c>
      <c r="BL164" s="18" t="s">
        <v>153</v>
      </c>
      <c r="BM164" s="203" t="s">
        <v>530</v>
      </c>
    </row>
    <row r="165" spans="1:65" s="13" customFormat="1" ht="11.25">
      <c r="B165" s="205"/>
      <c r="C165" s="206"/>
      <c r="D165" s="207" t="s">
        <v>155</v>
      </c>
      <c r="E165" s="208" t="s">
        <v>1</v>
      </c>
      <c r="F165" s="209" t="s">
        <v>529</v>
      </c>
      <c r="G165" s="206"/>
      <c r="H165" s="210">
        <v>8.5</v>
      </c>
      <c r="I165" s="211"/>
      <c r="J165" s="206"/>
      <c r="K165" s="206"/>
      <c r="L165" s="212"/>
      <c r="M165" s="213"/>
      <c r="N165" s="214"/>
      <c r="O165" s="214"/>
      <c r="P165" s="214"/>
      <c r="Q165" s="214"/>
      <c r="R165" s="214"/>
      <c r="S165" s="214"/>
      <c r="T165" s="215"/>
      <c r="AT165" s="216" t="s">
        <v>155</v>
      </c>
      <c r="AU165" s="216" t="s">
        <v>88</v>
      </c>
      <c r="AV165" s="13" t="s">
        <v>88</v>
      </c>
      <c r="AW165" s="13" t="s">
        <v>34</v>
      </c>
      <c r="AX165" s="13" t="s">
        <v>86</v>
      </c>
      <c r="AY165" s="216" t="s">
        <v>146</v>
      </c>
    </row>
    <row r="166" spans="1:65" s="2" customFormat="1" ht="16.5" customHeight="1">
      <c r="A166" s="35"/>
      <c r="B166" s="36"/>
      <c r="C166" s="238" t="s">
        <v>217</v>
      </c>
      <c r="D166" s="238" t="s">
        <v>196</v>
      </c>
      <c r="E166" s="239" t="s">
        <v>197</v>
      </c>
      <c r="F166" s="240" t="s">
        <v>198</v>
      </c>
      <c r="G166" s="241" t="s">
        <v>199</v>
      </c>
      <c r="H166" s="242">
        <v>0.17</v>
      </c>
      <c r="I166" s="243"/>
      <c r="J166" s="244">
        <f>ROUND(I166*H166,2)</f>
        <v>0</v>
      </c>
      <c r="K166" s="240" t="s">
        <v>152</v>
      </c>
      <c r="L166" s="245"/>
      <c r="M166" s="246" t="s">
        <v>1</v>
      </c>
      <c r="N166" s="247" t="s">
        <v>44</v>
      </c>
      <c r="O166" s="72"/>
      <c r="P166" s="201">
        <f>O166*H166</f>
        <v>0</v>
      </c>
      <c r="Q166" s="201">
        <v>1E-3</v>
      </c>
      <c r="R166" s="201">
        <f>Q166*H166</f>
        <v>1.7000000000000001E-4</v>
      </c>
      <c r="S166" s="201">
        <v>0</v>
      </c>
      <c r="T166" s="202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203" t="s">
        <v>190</v>
      </c>
      <c r="AT166" s="203" t="s">
        <v>196</v>
      </c>
      <c r="AU166" s="203" t="s">
        <v>88</v>
      </c>
      <c r="AY166" s="18" t="s">
        <v>146</v>
      </c>
      <c r="BE166" s="204">
        <f>IF(N166="základní",J166,0)</f>
        <v>0</v>
      </c>
      <c r="BF166" s="204">
        <f>IF(N166="snížená",J166,0)</f>
        <v>0</v>
      </c>
      <c r="BG166" s="204">
        <f>IF(N166="zákl. přenesená",J166,0)</f>
        <v>0</v>
      </c>
      <c r="BH166" s="204">
        <f>IF(N166="sníž. přenesená",J166,0)</f>
        <v>0</v>
      </c>
      <c r="BI166" s="204">
        <f>IF(N166="nulová",J166,0)</f>
        <v>0</v>
      </c>
      <c r="BJ166" s="18" t="s">
        <v>86</v>
      </c>
      <c r="BK166" s="204">
        <f>ROUND(I166*H166,2)</f>
        <v>0</v>
      </c>
      <c r="BL166" s="18" t="s">
        <v>153</v>
      </c>
      <c r="BM166" s="203" t="s">
        <v>531</v>
      </c>
    </row>
    <row r="167" spans="1:65" s="13" customFormat="1" ht="11.25">
      <c r="B167" s="205"/>
      <c r="C167" s="206"/>
      <c r="D167" s="207" t="s">
        <v>155</v>
      </c>
      <c r="E167" s="208" t="s">
        <v>1</v>
      </c>
      <c r="F167" s="209" t="s">
        <v>532</v>
      </c>
      <c r="G167" s="206"/>
      <c r="H167" s="210">
        <v>0.17</v>
      </c>
      <c r="I167" s="211"/>
      <c r="J167" s="206"/>
      <c r="K167" s="206"/>
      <c r="L167" s="212"/>
      <c r="M167" s="213"/>
      <c r="N167" s="214"/>
      <c r="O167" s="214"/>
      <c r="P167" s="214"/>
      <c r="Q167" s="214"/>
      <c r="R167" s="214"/>
      <c r="S167" s="214"/>
      <c r="T167" s="215"/>
      <c r="AT167" s="216" t="s">
        <v>155</v>
      </c>
      <c r="AU167" s="216" t="s">
        <v>88</v>
      </c>
      <c r="AV167" s="13" t="s">
        <v>88</v>
      </c>
      <c r="AW167" s="13" t="s">
        <v>34</v>
      </c>
      <c r="AX167" s="13" t="s">
        <v>86</v>
      </c>
      <c r="AY167" s="216" t="s">
        <v>146</v>
      </c>
    </row>
    <row r="168" spans="1:65" s="12" customFormat="1" ht="22.9" customHeight="1">
      <c r="B168" s="176"/>
      <c r="C168" s="177"/>
      <c r="D168" s="178" t="s">
        <v>78</v>
      </c>
      <c r="E168" s="190" t="s">
        <v>88</v>
      </c>
      <c r="F168" s="190" t="s">
        <v>394</v>
      </c>
      <c r="G168" s="177"/>
      <c r="H168" s="177"/>
      <c r="I168" s="180"/>
      <c r="J168" s="191">
        <f>BK168</f>
        <v>0</v>
      </c>
      <c r="K168" s="177"/>
      <c r="L168" s="182"/>
      <c r="M168" s="183"/>
      <c r="N168" s="184"/>
      <c r="O168" s="184"/>
      <c r="P168" s="185">
        <f>SUM(P169:P170)</f>
        <v>0</v>
      </c>
      <c r="Q168" s="184"/>
      <c r="R168" s="185">
        <f>SUM(R169:R170)</f>
        <v>0</v>
      </c>
      <c r="S168" s="184"/>
      <c r="T168" s="186">
        <f>SUM(T169:T170)</f>
        <v>0</v>
      </c>
      <c r="AR168" s="187" t="s">
        <v>86</v>
      </c>
      <c r="AT168" s="188" t="s">
        <v>78</v>
      </c>
      <c r="AU168" s="188" t="s">
        <v>86</v>
      </c>
      <c r="AY168" s="187" t="s">
        <v>146</v>
      </c>
      <c r="BK168" s="189">
        <f>SUM(BK169:BK170)</f>
        <v>0</v>
      </c>
    </row>
    <row r="169" spans="1:65" s="2" customFormat="1" ht="37.9" customHeight="1">
      <c r="A169" s="35"/>
      <c r="B169" s="36"/>
      <c r="C169" s="192" t="s">
        <v>222</v>
      </c>
      <c r="D169" s="192" t="s">
        <v>148</v>
      </c>
      <c r="E169" s="193" t="s">
        <v>533</v>
      </c>
      <c r="F169" s="194" t="s">
        <v>534</v>
      </c>
      <c r="G169" s="195" t="s">
        <v>159</v>
      </c>
      <c r="H169" s="196">
        <v>6.8</v>
      </c>
      <c r="I169" s="197"/>
      <c r="J169" s="198">
        <f>ROUND(I169*H169,2)</f>
        <v>0</v>
      </c>
      <c r="K169" s="194" t="s">
        <v>152</v>
      </c>
      <c r="L169" s="40"/>
      <c r="M169" s="199" t="s">
        <v>1</v>
      </c>
      <c r="N169" s="200" t="s">
        <v>44</v>
      </c>
      <c r="O169" s="72"/>
      <c r="P169" s="201">
        <f>O169*H169</f>
        <v>0</v>
      </c>
      <c r="Q169" s="201">
        <v>0</v>
      </c>
      <c r="R169" s="201">
        <f>Q169*H169</f>
        <v>0</v>
      </c>
      <c r="S169" s="201">
        <v>0</v>
      </c>
      <c r="T169" s="202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203" t="s">
        <v>153</v>
      </c>
      <c r="AT169" s="203" t="s">
        <v>148</v>
      </c>
      <c r="AU169" s="203" t="s">
        <v>88</v>
      </c>
      <c r="AY169" s="18" t="s">
        <v>146</v>
      </c>
      <c r="BE169" s="204">
        <f>IF(N169="základní",J169,0)</f>
        <v>0</v>
      </c>
      <c r="BF169" s="204">
        <f>IF(N169="snížená",J169,0)</f>
        <v>0</v>
      </c>
      <c r="BG169" s="204">
        <f>IF(N169="zákl. přenesená",J169,0)</f>
        <v>0</v>
      </c>
      <c r="BH169" s="204">
        <f>IF(N169="sníž. přenesená",J169,0)</f>
        <v>0</v>
      </c>
      <c r="BI169" s="204">
        <f>IF(N169="nulová",J169,0)</f>
        <v>0</v>
      </c>
      <c r="BJ169" s="18" t="s">
        <v>86</v>
      </c>
      <c r="BK169" s="204">
        <f>ROUND(I169*H169,2)</f>
        <v>0</v>
      </c>
      <c r="BL169" s="18" t="s">
        <v>153</v>
      </c>
      <c r="BM169" s="203" t="s">
        <v>535</v>
      </c>
    </row>
    <row r="170" spans="1:65" s="13" customFormat="1" ht="11.25">
      <c r="B170" s="205"/>
      <c r="C170" s="206"/>
      <c r="D170" s="207" t="s">
        <v>155</v>
      </c>
      <c r="E170" s="208" t="s">
        <v>1</v>
      </c>
      <c r="F170" s="209" t="s">
        <v>536</v>
      </c>
      <c r="G170" s="206"/>
      <c r="H170" s="210">
        <v>6.8</v>
      </c>
      <c r="I170" s="211"/>
      <c r="J170" s="206"/>
      <c r="K170" s="206"/>
      <c r="L170" s="212"/>
      <c r="M170" s="213"/>
      <c r="N170" s="214"/>
      <c r="O170" s="214"/>
      <c r="P170" s="214"/>
      <c r="Q170" s="214"/>
      <c r="R170" s="214"/>
      <c r="S170" s="214"/>
      <c r="T170" s="215"/>
      <c r="AT170" s="216" t="s">
        <v>155</v>
      </c>
      <c r="AU170" s="216" t="s">
        <v>88</v>
      </c>
      <c r="AV170" s="13" t="s">
        <v>88</v>
      </c>
      <c r="AW170" s="13" t="s">
        <v>34</v>
      </c>
      <c r="AX170" s="13" t="s">
        <v>86</v>
      </c>
      <c r="AY170" s="216" t="s">
        <v>146</v>
      </c>
    </row>
    <row r="171" spans="1:65" s="12" customFormat="1" ht="22.9" customHeight="1">
      <c r="B171" s="176"/>
      <c r="C171" s="177"/>
      <c r="D171" s="178" t="s">
        <v>78</v>
      </c>
      <c r="E171" s="190" t="s">
        <v>153</v>
      </c>
      <c r="F171" s="190" t="s">
        <v>202</v>
      </c>
      <c r="G171" s="177"/>
      <c r="H171" s="177"/>
      <c r="I171" s="180"/>
      <c r="J171" s="191">
        <f>BK171</f>
        <v>0</v>
      </c>
      <c r="K171" s="177"/>
      <c r="L171" s="182"/>
      <c r="M171" s="183"/>
      <c r="N171" s="184"/>
      <c r="O171" s="184"/>
      <c r="P171" s="185">
        <f>SUM(P172:P174)</f>
        <v>0</v>
      </c>
      <c r="Q171" s="184"/>
      <c r="R171" s="185">
        <f>SUM(R172:R174)</f>
        <v>0</v>
      </c>
      <c r="S171" s="184"/>
      <c r="T171" s="186">
        <f>SUM(T172:T174)</f>
        <v>0</v>
      </c>
      <c r="AR171" s="187" t="s">
        <v>86</v>
      </c>
      <c r="AT171" s="188" t="s">
        <v>78</v>
      </c>
      <c r="AU171" s="188" t="s">
        <v>86</v>
      </c>
      <c r="AY171" s="187" t="s">
        <v>146</v>
      </c>
      <c r="BK171" s="189">
        <f>SUM(BK172:BK174)</f>
        <v>0</v>
      </c>
    </row>
    <row r="172" spans="1:65" s="2" customFormat="1" ht="37.9" customHeight="1">
      <c r="A172" s="35"/>
      <c r="B172" s="36"/>
      <c r="C172" s="192" t="s">
        <v>8</v>
      </c>
      <c r="D172" s="192" t="s">
        <v>148</v>
      </c>
      <c r="E172" s="193" t="s">
        <v>537</v>
      </c>
      <c r="F172" s="194" t="s">
        <v>538</v>
      </c>
      <c r="G172" s="195" t="s">
        <v>159</v>
      </c>
      <c r="H172" s="196">
        <v>0.21299999999999999</v>
      </c>
      <c r="I172" s="197"/>
      <c r="J172" s="198">
        <f>ROUND(I172*H172,2)</f>
        <v>0</v>
      </c>
      <c r="K172" s="194" t="s">
        <v>152</v>
      </c>
      <c r="L172" s="40"/>
      <c r="M172" s="199" t="s">
        <v>1</v>
      </c>
      <c r="N172" s="200" t="s">
        <v>44</v>
      </c>
      <c r="O172" s="72"/>
      <c r="P172" s="201">
        <f>O172*H172</f>
        <v>0</v>
      </c>
      <c r="Q172" s="201">
        <v>0</v>
      </c>
      <c r="R172" s="201">
        <f>Q172*H172</f>
        <v>0</v>
      </c>
      <c r="S172" s="201">
        <v>0</v>
      </c>
      <c r="T172" s="202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203" t="s">
        <v>153</v>
      </c>
      <c r="AT172" s="203" t="s">
        <v>148</v>
      </c>
      <c r="AU172" s="203" t="s">
        <v>88</v>
      </c>
      <c r="AY172" s="18" t="s">
        <v>146</v>
      </c>
      <c r="BE172" s="204">
        <f>IF(N172="základní",J172,0)</f>
        <v>0</v>
      </c>
      <c r="BF172" s="204">
        <f>IF(N172="snížená",J172,0)</f>
        <v>0</v>
      </c>
      <c r="BG172" s="204">
        <f>IF(N172="zákl. přenesená",J172,0)</f>
        <v>0</v>
      </c>
      <c r="BH172" s="204">
        <f>IF(N172="sníž. přenesená",J172,0)</f>
        <v>0</v>
      </c>
      <c r="BI172" s="204">
        <f>IF(N172="nulová",J172,0)</f>
        <v>0</v>
      </c>
      <c r="BJ172" s="18" t="s">
        <v>86</v>
      </c>
      <c r="BK172" s="204">
        <f>ROUND(I172*H172,2)</f>
        <v>0</v>
      </c>
      <c r="BL172" s="18" t="s">
        <v>153</v>
      </c>
      <c r="BM172" s="203" t="s">
        <v>539</v>
      </c>
    </row>
    <row r="173" spans="1:65" s="14" customFormat="1" ht="11.25">
      <c r="B173" s="217"/>
      <c r="C173" s="218"/>
      <c r="D173" s="207" t="s">
        <v>155</v>
      </c>
      <c r="E173" s="219" t="s">
        <v>1</v>
      </c>
      <c r="F173" s="220" t="s">
        <v>540</v>
      </c>
      <c r="G173" s="218"/>
      <c r="H173" s="219" t="s">
        <v>1</v>
      </c>
      <c r="I173" s="221"/>
      <c r="J173" s="218"/>
      <c r="K173" s="218"/>
      <c r="L173" s="222"/>
      <c r="M173" s="223"/>
      <c r="N173" s="224"/>
      <c r="O173" s="224"/>
      <c r="P173" s="224"/>
      <c r="Q173" s="224"/>
      <c r="R173" s="224"/>
      <c r="S173" s="224"/>
      <c r="T173" s="225"/>
      <c r="AT173" s="226" t="s">
        <v>155</v>
      </c>
      <c r="AU173" s="226" t="s">
        <v>88</v>
      </c>
      <c r="AV173" s="14" t="s">
        <v>86</v>
      </c>
      <c r="AW173" s="14" t="s">
        <v>34</v>
      </c>
      <c r="AX173" s="14" t="s">
        <v>79</v>
      </c>
      <c r="AY173" s="226" t="s">
        <v>146</v>
      </c>
    </row>
    <row r="174" spans="1:65" s="13" customFormat="1" ht="11.25">
      <c r="B174" s="205"/>
      <c r="C174" s="206"/>
      <c r="D174" s="207" t="s">
        <v>155</v>
      </c>
      <c r="E174" s="208" t="s">
        <v>1</v>
      </c>
      <c r="F174" s="209" t="s">
        <v>541</v>
      </c>
      <c r="G174" s="206"/>
      <c r="H174" s="210">
        <v>0.21299999999999999</v>
      </c>
      <c r="I174" s="211"/>
      <c r="J174" s="206"/>
      <c r="K174" s="206"/>
      <c r="L174" s="212"/>
      <c r="M174" s="213"/>
      <c r="N174" s="214"/>
      <c r="O174" s="214"/>
      <c r="P174" s="214"/>
      <c r="Q174" s="214"/>
      <c r="R174" s="214"/>
      <c r="S174" s="214"/>
      <c r="T174" s="215"/>
      <c r="AT174" s="216" t="s">
        <v>155</v>
      </c>
      <c r="AU174" s="216" t="s">
        <v>88</v>
      </c>
      <c r="AV174" s="13" t="s">
        <v>88</v>
      </c>
      <c r="AW174" s="13" t="s">
        <v>34</v>
      </c>
      <c r="AX174" s="13" t="s">
        <v>86</v>
      </c>
      <c r="AY174" s="216" t="s">
        <v>146</v>
      </c>
    </row>
    <row r="175" spans="1:65" s="12" customFormat="1" ht="22.9" customHeight="1">
      <c r="B175" s="176"/>
      <c r="C175" s="177"/>
      <c r="D175" s="178" t="s">
        <v>78</v>
      </c>
      <c r="E175" s="190" t="s">
        <v>176</v>
      </c>
      <c r="F175" s="190" t="s">
        <v>402</v>
      </c>
      <c r="G175" s="177"/>
      <c r="H175" s="177"/>
      <c r="I175" s="180"/>
      <c r="J175" s="191">
        <f>BK175</f>
        <v>0</v>
      </c>
      <c r="K175" s="177"/>
      <c r="L175" s="182"/>
      <c r="M175" s="183"/>
      <c r="N175" s="184"/>
      <c r="O175" s="184"/>
      <c r="P175" s="185">
        <f>SUM(P176:P177)</f>
        <v>0</v>
      </c>
      <c r="Q175" s="184"/>
      <c r="R175" s="185">
        <f>SUM(R176:R177)</f>
        <v>0</v>
      </c>
      <c r="S175" s="184"/>
      <c r="T175" s="186">
        <f>SUM(T176:T177)</f>
        <v>0</v>
      </c>
      <c r="AR175" s="187" t="s">
        <v>86</v>
      </c>
      <c r="AT175" s="188" t="s">
        <v>78</v>
      </c>
      <c r="AU175" s="188" t="s">
        <v>86</v>
      </c>
      <c r="AY175" s="187" t="s">
        <v>146</v>
      </c>
      <c r="BK175" s="189">
        <f>SUM(BK176:BK177)</f>
        <v>0</v>
      </c>
    </row>
    <row r="176" spans="1:65" s="2" customFormat="1" ht="37.9" customHeight="1">
      <c r="A176" s="35"/>
      <c r="B176" s="36"/>
      <c r="C176" s="192" t="s">
        <v>229</v>
      </c>
      <c r="D176" s="192" t="s">
        <v>148</v>
      </c>
      <c r="E176" s="193" t="s">
        <v>542</v>
      </c>
      <c r="F176" s="194" t="s">
        <v>543</v>
      </c>
      <c r="G176" s="195" t="s">
        <v>151</v>
      </c>
      <c r="H176" s="196">
        <v>207.02</v>
      </c>
      <c r="I176" s="197"/>
      <c r="J176" s="198">
        <f>ROUND(I176*H176,2)</f>
        <v>0</v>
      </c>
      <c r="K176" s="194" t="s">
        <v>152</v>
      </c>
      <c r="L176" s="40"/>
      <c r="M176" s="199" t="s">
        <v>1</v>
      </c>
      <c r="N176" s="200" t="s">
        <v>44</v>
      </c>
      <c r="O176" s="72"/>
      <c r="P176" s="201">
        <f>O176*H176</f>
        <v>0</v>
      </c>
      <c r="Q176" s="201">
        <v>0</v>
      </c>
      <c r="R176" s="201">
        <f>Q176*H176</f>
        <v>0</v>
      </c>
      <c r="S176" s="201">
        <v>0</v>
      </c>
      <c r="T176" s="202">
        <f>S176*H176</f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203" t="s">
        <v>153</v>
      </c>
      <c r="AT176" s="203" t="s">
        <v>148</v>
      </c>
      <c r="AU176" s="203" t="s">
        <v>88</v>
      </c>
      <c r="AY176" s="18" t="s">
        <v>146</v>
      </c>
      <c r="BE176" s="204">
        <f>IF(N176="základní",J176,0)</f>
        <v>0</v>
      </c>
      <c r="BF176" s="204">
        <f>IF(N176="snížená",J176,0)</f>
        <v>0</v>
      </c>
      <c r="BG176" s="204">
        <f>IF(N176="zákl. přenesená",J176,0)</f>
        <v>0</v>
      </c>
      <c r="BH176" s="204">
        <f>IF(N176="sníž. přenesená",J176,0)</f>
        <v>0</v>
      </c>
      <c r="BI176" s="204">
        <f>IF(N176="nulová",J176,0)</f>
        <v>0</v>
      </c>
      <c r="BJ176" s="18" t="s">
        <v>86</v>
      </c>
      <c r="BK176" s="204">
        <f>ROUND(I176*H176,2)</f>
        <v>0</v>
      </c>
      <c r="BL176" s="18" t="s">
        <v>153</v>
      </c>
      <c r="BM176" s="203" t="s">
        <v>544</v>
      </c>
    </row>
    <row r="177" spans="1:65" s="2" customFormat="1" ht="24.2" customHeight="1">
      <c r="A177" s="35"/>
      <c r="B177" s="36"/>
      <c r="C177" s="192" t="s">
        <v>233</v>
      </c>
      <c r="D177" s="192" t="s">
        <v>148</v>
      </c>
      <c r="E177" s="193" t="s">
        <v>545</v>
      </c>
      <c r="F177" s="194" t="s">
        <v>546</v>
      </c>
      <c r="G177" s="195" t="s">
        <v>151</v>
      </c>
      <c r="H177" s="196">
        <v>207.02</v>
      </c>
      <c r="I177" s="197"/>
      <c r="J177" s="198">
        <f>ROUND(I177*H177,2)</f>
        <v>0</v>
      </c>
      <c r="K177" s="194" t="s">
        <v>152</v>
      </c>
      <c r="L177" s="40"/>
      <c r="M177" s="199" t="s">
        <v>1</v>
      </c>
      <c r="N177" s="200" t="s">
        <v>44</v>
      </c>
      <c r="O177" s="72"/>
      <c r="P177" s="201">
        <f>O177*H177</f>
        <v>0</v>
      </c>
      <c r="Q177" s="201">
        <v>0</v>
      </c>
      <c r="R177" s="201">
        <f>Q177*H177</f>
        <v>0</v>
      </c>
      <c r="S177" s="201">
        <v>0</v>
      </c>
      <c r="T177" s="202">
        <f>S177*H177</f>
        <v>0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203" t="s">
        <v>153</v>
      </c>
      <c r="AT177" s="203" t="s">
        <v>148</v>
      </c>
      <c r="AU177" s="203" t="s">
        <v>88</v>
      </c>
      <c r="AY177" s="18" t="s">
        <v>146</v>
      </c>
      <c r="BE177" s="204">
        <f>IF(N177="základní",J177,0)</f>
        <v>0</v>
      </c>
      <c r="BF177" s="204">
        <f>IF(N177="snížená",J177,0)</f>
        <v>0</v>
      </c>
      <c r="BG177" s="204">
        <f>IF(N177="zákl. přenesená",J177,0)</f>
        <v>0</v>
      </c>
      <c r="BH177" s="204">
        <f>IF(N177="sníž. přenesená",J177,0)</f>
        <v>0</v>
      </c>
      <c r="BI177" s="204">
        <f>IF(N177="nulová",J177,0)</f>
        <v>0</v>
      </c>
      <c r="BJ177" s="18" t="s">
        <v>86</v>
      </c>
      <c r="BK177" s="204">
        <f>ROUND(I177*H177,2)</f>
        <v>0</v>
      </c>
      <c r="BL177" s="18" t="s">
        <v>153</v>
      </c>
      <c r="BM177" s="203" t="s">
        <v>547</v>
      </c>
    </row>
    <row r="178" spans="1:65" s="12" customFormat="1" ht="22.9" customHeight="1">
      <c r="B178" s="176"/>
      <c r="C178" s="177"/>
      <c r="D178" s="178" t="s">
        <v>78</v>
      </c>
      <c r="E178" s="190" t="s">
        <v>180</v>
      </c>
      <c r="F178" s="190" t="s">
        <v>548</v>
      </c>
      <c r="G178" s="177"/>
      <c r="H178" s="177"/>
      <c r="I178" s="180"/>
      <c r="J178" s="191">
        <f>BK178</f>
        <v>0</v>
      </c>
      <c r="K178" s="177"/>
      <c r="L178" s="182"/>
      <c r="M178" s="183"/>
      <c r="N178" s="184"/>
      <c r="O178" s="184"/>
      <c r="P178" s="185">
        <f>SUM(P179:P181)</f>
        <v>0</v>
      </c>
      <c r="Q178" s="184"/>
      <c r="R178" s="185">
        <f>SUM(R179:R181)</f>
        <v>5.3519999999999998E-2</v>
      </c>
      <c r="S178" s="184"/>
      <c r="T178" s="186">
        <f>SUM(T179:T181)</f>
        <v>0</v>
      </c>
      <c r="AR178" s="187" t="s">
        <v>86</v>
      </c>
      <c r="AT178" s="188" t="s">
        <v>78</v>
      </c>
      <c r="AU178" s="188" t="s">
        <v>86</v>
      </c>
      <c r="AY178" s="187" t="s">
        <v>146</v>
      </c>
      <c r="BK178" s="189">
        <f>SUM(BK179:BK181)</f>
        <v>0</v>
      </c>
    </row>
    <row r="179" spans="1:65" s="2" customFormat="1" ht="37.9" customHeight="1">
      <c r="A179" s="35"/>
      <c r="B179" s="36"/>
      <c r="C179" s="192" t="s">
        <v>237</v>
      </c>
      <c r="D179" s="192" t="s">
        <v>148</v>
      </c>
      <c r="E179" s="193" t="s">
        <v>549</v>
      </c>
      <c r="F179" s="194" t="s">
        <v>550</v>
      </c>
      <c r="G179" s="195" t="s">
        <v>151</v>
      </c>
      <c r="H179" s="196">
        <v>22.3</v>
      </c>
      <c r="I179" s="197"/>
      <c r="J179" s="198">
        <f>ROUND(I179*H179,2)</f>
        <v>0</v>
      </c>
      <c r="K179" s="194" t="s">
        <v>152</v>
      </c>
      <c r="L179" s="40"/>
      <c r="M179" s="199" t="s">
        <v>1</v>
      </c>
      <c r="N179" s="200" t="s">
        <v>44</v>
      </c>
      <c r="O179" s="72"/>
      <c r="P179" s="201">
        <f>O179*H179</f>
        <v>0</v>
      </c>
      <c r="Q179" s="201">
        <v>2.3999999999999998E-3</v>
      </c>
      <c r="R179" s="201">
        <f>Q179*H179</f>
        <v>5.3519999999999998E-2</v>
      </c>
      <c r="S179" s="201">
        <v>0</v>
      </c>
      <c r="T179" s="202">
        <f>S179*H179</f>
        <v>0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203" t="s">
        <v>153</v>
      </c>
      <c r="AT179" s="203" t="s">
        <v>148</v>
      </c>
      <c r="AU179" s="203" t="s">
        <v>88</v>
      </c>
      <c r="AY179" s="18" t="s">
        <v>146</v>
      </c>
      <c r="BE179" s="204">
        <f>IF(N179="základní",J179,0)</f>
        <v>0</v>
      </c>
      <c r="BF179" s="204">
        <f>IF(N179="snížená",J179,0)</f>
        <v>0</v>
      </c>
      <c r="BG179" s="204">
        <f>IF(N179="zákl. přenesená",J179,0)</f>
        <v>0</v>
      </c>
      <c r="BH179" s="204">
        <f>IF(N179="sníž. přenesená",J179,0)</f>
        <v>0</v>
      </c>
      <c r="BI179" s="204">
        <f>IF(N179="nulová",J179,0)</f>
        <v>0</v>
      </c>
      <c r="BJ179" s="18" t="s">
        <v>86</v>
      </c>
      <c r="BK179" s="204">
        <f>ROUND(I179*H179,2)</f>
        <v>0</v>
      </c>
      <c r="BL179" s="18" t="s">
        <v>153</v>
      </c>
      <c r="BM179" s="203" t="s">
        <v>551</v>
      </c>
    </row>
    <row r="180" spans="1:65" s="14" customFormat="1" ht="11.25">
      <c r="B180" s="217"/>
      <c r="C180" s="218"/>
      <c r="D180" s="207" t="s">
        <v>155</v>
      </c>
      <c r="E180" s="219" t="s">
        <v>1</v>
      </c>
      <c r="F180" s="220" t="s">
        <v>552</v>
      </c>
      <c r="G180" s="218"/>
      <c r="H180" s="219" t="s">
        <v>1</v>
      </c>
      <c r="I180" s="221"/>
      <c r="J180" s="218"/>
      <c r="K180" s="218"/>
      <c r="L180" s="222"/>
      <c r="M180" s="223"/>
      <c r="N180" s="224"/>
      <c r="O180" s="224"/>
      <c r="P180" s="224"/>
      <c r="Q180" s="224"/>
      <c r="R180" s="224"/>
      <c r="S180" s="224"/>
      <c r="T180" s="225"/>
      <c r="AT180" s="226" t="s">
        <v>155</v>
      </c>
      <c r="AU180" s="226" t="s">
        <v>88</v>
      </c>
      <c r="AV180" s="14" t="s">
        <v>86</v>
      </c>
      <c r="AW180" s="14" t="s">
        <v>34</v>
      </c>
      <c r="AX180" s="14" t="s">
        <v>79</v>
      </c>
      <c r="AY180" s="226" t="s">
        <v>146</v>
      </c>
    </row>
    <row r="181" spans="1:65" s="13" customFormat="1" ht="11.25">
      <c r="B181" s="205"/>
      <c r="C181" s="206"/>
      <c r="D181" s="207" t="s">
        <v>155</v>
      </c>
      <c r="E181" s="208" t="s">
        <v>1</v>
      </c>
      <c r="F181" s="209" t="s">
        <v>553</v>
      </c>
      <c r="G181" s="206"/>
      <c r="H181" s="210">
        <v>22.3</v>
      </c>
      <c r="I181" s="211"/>
      <c r="J181" s="206"/>
      <c r="K181" s="206"/>
      <c r="L181" s="212"/>
      <c r="M181" s="213"/>
      <c r="N181" s="214"/>
      <c r="O181" s="214"/>
      <c r="P181" s="214"/>
      <c r="Q181" s="214"/>
      <c r="R181" s="214"/>
      <c r="S181" s="214"/>
      <c r="T181" s="215"/>
      <c r="AT181" s="216" t="s">
        <v>155</v>
      </c>
      <c r="AU181" s="216" t="s">
        <v>88</v>
      </c>
      <c r="AV181" s="13" t="s">
        <v>88</v>
      </c>
      <c r="AW181" s="13" t="s">
        <v>34</v>
      </c>
      <c r="AX181" s="13" t="s">
        <v>86</v>
      </c>
      <c r="AY181" s="216" t="s">
        <v>146</v>
      </c>
    </row>
    <row r="182" spans="1:65" s="12" customFormat="1" ht="22.9" customHeight="1">
      <c r="B182" s="176"/>
      <c r="C182" s="177"/>
      <c r="D182" s="178" t="s">
        <v>78</v>
      </c>
      <c r="E182" s="190" t="s">
        <v>190</v>
      </c>
      <c r="F182" s="190" t="s">
        <v>211</v>
      </c>
      <c r="G182" s="177"/>
      <c r="H182" s="177"/>
      <c r="I182" s="180"/>
      <c r="J182" s="191">
        <f>BK182</f>
        <v>0</v>
      </c>
      <c r="K182" s="177"/>
      <c r="L182" s="182"/>
      <c r="M182" s="183"/>
      <c r="N182" s="184"/>
      <c r="O182" s="184"/>
      <c r="P182" s="185">
        <f>SUM(P183:P186)</f>
        <v>0</v>
      </c>
      <c r="Q182" s="184"/>
      <c r="R182" s="185">
        <f>SUM(R183:R186)</f>
        <v>1.1516912000000001E-2</v>
      </c>
      <c r="S182" s="184"/>
      <c r="T182" s="186">
        <f>SUM(T183:T186)</f>
        <v>0.6651999999999999</v>
      </c>
      <c r="AR182" s="187" t="s">
        <v>86</v>
      </c>
      <c r="AT182" s="188" t="s">
        <v>78</v>
      </c>
      <c r="AU182" s="188" t="s">
        <v>86</v>
      </c>
      <c r="AY182" s="187" t="s">
        <v>146</v>
      </c>
      <c r="BK182" s="189">
        <f>SUM(BK183:BK186)</f>
        <v>0</v>
      </c>
    </row>
    <row r="183" spans="1:65" s="2" customFormat="1" ht="44.25" customHeight="1">
      <c r="A183" s="35"/>
      <c r="B183" s="36"/>
      <c r="C183" s="192" t="s">
        <v>241</v>
      </c>
      <c r="D183" s="192" t="s">
        <v>148</v>
      </c>
      <c r="E183" s="193" t="s">
        <v>554</v>
      </c>
      <c r="F183" s="194" t="s">
        <v>555</v>
      </c>
      <c r="G183" s="195" t="s">
        <v>252</v>
      </c>
      <c r="H183" s="196">
        <v>8</v>
      </c>
      <c r="I183" s="197"/>
      <c r="J183" s="198">
        <f>ROUND(I183*H183,2)</f>
        <v>0</v>
      </c>
      <c r="K183" s="194" t="s">
        <v>152</v>
      </c>
      <c r="L183" s="40"/>
      <c r="M183" s="199" t="s">
        <v>1</v>
      </c>
      <c r="N183" s="200" t="s">
        <v>44</v>
      </c>
      <c r="O183" s="72"/>
      <c r="P183" s="201">
        <f>O183*H183</f>
        <v>0</v>
      </c>
      <c r="Q183" s="201">
        <v>1.4396140000000001E-3</v>
      </c>
      <c r="R183" s="201">
        <f>Q183*H183</f>
        <v>1.1516912000000001E-2</v>
      </c>
      <c r="S183" s="201">
        <v>0</v>
      </c>
      <c r="T183" s="202">
        <f>S183*H183</f>
        <v>0</v>
      </c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203" t="s">
        <v>153</v>
      </c>
      <c r="AT183" s="203" t="s">
        <v>148</v>
      </c>
      <c r="AU183" s="203" t="s">
        <v>88</v>
      </c>
      <c r="AY183" s="18" t="s">
        <v>146</v>
      </c>
      <c r="BE183" s="204">
        <f>IF(N183="základní",J183,0)</f>
        <v>0</v>
      </c>
      <c r="BF183" s="204">
        <f>IF(N183="snížená",J183,0)</f>
        <v>0</v>
      </c>
      <c r="BG183" s="204">
        <f>IF(N183="zákl. přenesená",J183,0)</f>
        <v>0</v>
      </c>
      <c r="BH183" s="204">
        <f>IF(N183="sníž. přenesená",J183,0)</f>
        <v>0</v>
      </c>
      <c r="BI183" s="204">
        <f>IF(N183="nulová",J183,0)</f>
        <v>0</v>
      </c>
      <c r="BJ183" s="18" t="s">
        <v>86</v>
      </c>
      <c r="BK183" s="204">
        <f>ROUND(I183*H183,2)</f>
        <v>0</v>
      </c>
      <c r="BL183" s="18" t="s">
        <v>153</v>
      </c>
      <c r="BM183" s="203" t="s">
        <v>556</v>
      </c>
    </row>
    <row r="184" spans="1:65" s="2" customFormat="1" ht="33" customHeight="1">
      <c r="A184" s="35"/>
      <c r="B184" s="36"/>
      <c r="C184" s="192" t="s">
        <v>245</v>
      </c>
      <c r="D184" s="192" t="s">
        <v>148</v>
      </c>
      <c r="E184" s="193" t="s">
        <v>213</v>
      </c>
      <c r="F184" s="194" t="s">
        <v>214</v>
      </c>
      <c r="G184" s="195" t="s">
        <v>159</v>
      </c>
      <c r="H184" s="196">
        <v>0.94199999999999995</v>
      </c>
      <c r="I184" s="197"/>
      <c r="J184" s="198">
        <f>ROUND(I184*H184,2)</f>
        <v>0</v>
      </c>
      <c r="K184" s="194" t="s">
        <v>152</v>
      </c>
      <c r="L184" s="40"/>
      <c r="M184" s="199" t="s">
        <v>1</v>
      </c>
      <c r="N184" s="200" t="s">
        <v>44</v>
      </c>
      <c r="O184" s="72"/>
      <c r="P184" s="201">
        <f>O184*H184</f>
        <v>0</v>
      </c>
      <c r="Q184" s="201">
        <v>0</v>
      </c>
      <c r="R184" s="201">
        <f>Q184*H184</f>
        <v>0</v>
      </c>
      <c r="S184" s="201">
        <v>0.6</v>
      </c>
      <c r="T184" s="202">
        <f>S184*H184</f>
        <v>0.56519999999999992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203" t="s">
        <v>153</v>
      </c>
      <c r="AT184" s="203" t="s">
        <v>148</v>
      </c>
      <c r="AU184" s="203" t="s">
        <v>88</v>
      </c>
      <c r="AY184" s="18" t="s">
        <v>146</v>
      </c>
      <c r="BE184" s="204">
        <f>IF(N184="základní",J184,0)</f>
        <v>0</v>
      </c>
      <c r="BF184" s="204">
        <f>IF(N184="snížená",J184,0)</f>
        <v>0</v>
      </c>
      <c r="BG184" s="204">
        <f>IF(N184="zákl. přenesená",J184,0)</f>
        <v>0</v>
      </c>
      <c r="BH184" s="204">
        <f>IF(N184="sníž. přenesená",J184,0)</f>
        <v>0</v>
      </c>
      <c r="BI184" s="204">
        <f>IF(N184="nulová",J184,0)</f>
        <v>0</v>
      </c>
      <c r="BJ184" s="18" t="s">
        <v>86</v>
      </c>
      <c r="BK184" s="204">
        <f>ROUND(I184*H184,2)</f>
        <v>0</v>
      </c>
      <c r="BL184" s="18" t="s">
        <v>153</v>
      </c>
      <c r="BM184" s="203" t="s">
        <v>557</v>
      </c>
    </row>
    <row r="185" spans="1:65" s="13" customFormat="1" ht="11.25">
      <c r="B185" s="205"/>
      <c r="C185" s="206"/>
      <c r="D185" s="207" t="s">
        <v>155</v>
      </c>
      <c r="E185" s="208" t="s">
        <v>1</v>
      </c>
      <c r="F185" s="209" t="s">
        <v>558</v>
      </c>
      <c r="G185" s="206"/>
      <c r="H185" s="210">
        <v>0.94199999999999995</v>
      </c>
      <c r="I185" s="211"/>
      <c r="J185" s="206"/>
      <c r="K185" s="206"/>
      <c r="L185" s="212"/>
      <c r="M185" s="213"/>
      <c r="N185" s="214"/>
      <c r="O185" s="214"/>
      <c r="P185" s="214"/>
      <c r="Q185" s="214"/>
      <c r="R185" s="214"/>
      <c r="S185" s="214"/>
      <c r="T185" s="215"/>
      <c r="AT185" s="216" t="s">
        <v>155</v>
      </c>
      <c r="AU185" s="216" t="s">
        <v>88</v>
      </c>
      <c r="AV185" s="13" t="s">
        <v>88</v>
      </c>
      <c r="AW185" s="13" t="s">
        <v>34</v>
      </c>
      <c r="AX185" s="13" t="s">
        <v>86</v>
      </c>
      <c r="AY185" s="216" t="s">
        <v>146</v>
      </c>
    </row>
    <row r="186" spans="1:65" s="2" customFormat="1" ht="24.2" customHeight="1">
      <c r="A186" s="35"/>
      <c r="B186" s="36"/>
      <c r="C186" s="192" t="s">
        <v>7</v>
      </c>
      <c r="D186" s="192" t="s">
        <v>148</v>
      </c>
      <c r="E186" s="193" t="s">
        <v>238</v>
      </c>
      <c r="F186" s="194" t="s">
        <v>239</v>
      </c>
      <c r="G186" s="195" t="s">
        <v>220</v>
      </c>
      <c r="H186" s="196">
        <v>2</v>
      </c>
      <c r="I186" s="197"/>
      <c r="J186" s="198">
        <f>ROUND(I186*H186,2)</f>
        <v>0</v>
      </c>
      <c r="K186" s="194" t="s">
        <v>152</v>
      </c>
      <c r="L186" s="40"/>
      <c r="M186" s="199" t="s">
        <v>1</v>
      </c>
      <c r="N186" s="200" t="s">
        <v>44</v>
      </c>
      <c r="O186" s="72"/>
      <c r="P186" s="201">
        <f>O186*H186</f>
        <v>0</v>
      </c>
      <c r="Q186" s="201">
        <v>0</v>
      </c>
      <c r="R186" s="201">
        <f>Q186*H186</f>
        <v>0</v>
      </c>
      <c r="S186" s="201">
        <v>0.05</v>
      </c>
      <c r="T186" s="202">
        <f>S186*H186</f>
        <v>0.1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203" t="s">
        <v>153</v>
      </c>
      <c r="AT186" s="203" t="s">
        <v>148</v>
      </c>
      <c r="AU186" s="203" t="s">
        <v>88</v>
      </c>
      <c r="AY186" s="18" t="s">
        <v>146</v>
      </c>
      <c r="BE186" s="204">
        <f>IF(N186="základní",J186,0)</f>
        <v>0</v>
      </c>
      <c r="BF186" s="204">
        <f>IF(N186="snížená",J186,0)</f>
        <v>0</v>
      </c>
      <c r="BG186" s="204">
        <f>IF(N186="zákl. přenesená",J186,0)</f>
        <v>0</v>
      </c>
      <c r="BH186" s="204">
        <f>IF(N186="sníž. přenesená",J186,0)</f>
        <v>0</v>
      </c>
      <c r="BI186" s="204">
        <f>IF(N186="nulová",J186,0)</f>
        <v>0</v>
      </c>
      <c r="BJ186" s="18" t="s">
        <v>86</v>
      </c>
      <c r="BK186" s="204">
        <f>ROUND(I186*H186,2)</f>
        <v>0</v>
      </c>
      <c r="BL186" s="18" t="s">
        <v>153</v>
      </c>
      <c r="BM186" s="203" t="s">
        <v>559</v>
      </c>
    </row>
    <row r="187" spans="1:65" s="12" customFormat="1" ht="22.9" customHeight="1">
      <c r="B187" s="176"/>
      <c r="C187" s="177"/>
      <c r="D187" s="178" t="s">
        <v>78</v>
      </c>
      <c r="E187" s="190" t="s">
        <v>195</v>
      </c>
      <c r="F187" s="190" t="s">
        <v>249</v>
      </c>
      <c r="G187" s="177"/>
      <c r="H187" s="177"/>
      <c r="I187" s="180"/>
      <c r="J187" s="191">
        <f>BK187</f>
        <v>0</v>
      </c>
      <c r="K187" s="177"/>
      <c r="L187" s="182"/>
      <c r="M187" s="183"/>
      <c r="N187" s="184"/>
      <c r="O187" s="184"/>
      <c r="P187" s="185">
        <f>SUM(P188:P205)</f>
        <v>0</v>
      </c>
      <c r="Q187" s="184"/>
      <c r="R187" s="185">
        <f>SUM(R188:R205)</f>
        <v>0.70582914500000005</v>
      </c>
      <c r="S187" s="184"/>
      <c r="T187" s="186">
        <f>SUM(T188:T205)</f>
        <v>6.4899999999999995E-4</v>
      </c>
      <c r="AR187" s="187" t="s">
        <v>86</v>
      </c>
      <c r="AT187" s="188" t="s">
        <v>78</v>
      </c>
      <c r="AU187" s="188" t="s">
        <v>86</v>
      </c>
      <c r="AY187" s="187" t="s">
        <v>146</v>
      </c>
      <c r="BK187" s="189">
        <f>SUM(BK188:BK205)</f>
        <v>0</v>
      </c>
    </row>
    <row r="188" spans="1:65" s="2" customFormat="1" ht="44.25" customHeight="1">
      <c r="A188" s="35"/>
      <c r="B188" s="36"/>
      <c r="C188" s="192" t="s">
        <v>255</v>
      </c>
      <c r="D188" s="192" t="s">
        <v>148</v>
      </c>
      <c r="E188" s="193" t="s">
        <v>560</v>
      </c>
      <c r="F188" s="194" t="s">
        <v>561</v>
      </c>
      <c r="G188" s="195" t="s">
        <v>252</v>
      </c>
      <c r="H188" s="196">
        <v>64</v>
      </c>
      <c r="I188" s="197"/>
      <c r="J188" s="198">
        <f>ROUND(I188*H188,2)</f>
        <v>0</v>
      </c>
      <c r="K188" s="194" t="s">
        <v>152</v>
      </c>
      <c r="L188" s="40"/>
      <c r="M188" s="199" t="s">
        <v>1</v>
      </c>
      <c r="N188" s="200" t="s">
        <v>44</v>
      </c>
      <c r="O188" s="72"/>
      <c r="P188" s="201">
        <f>O188*H188</f>
        <v>0</v>
      </c>
      <c r="Q188" s="201">
        <v>1.0349999999999999E-5</v>
      </c>
      <c r="R188" s="201">
        <f>Q188*H188</f>
        <v>6.6239999999999995E-4</v>
      </c>
      <c r="S188" s="201">
        <v>0</v>
      </c>
      <c r="T188" s="202">
        <f>S188*H188</f>
        <v>0</v>
      </c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R188" s="203" t="s">
        <v>153</v>
      </c>
      <c r="AT188" s="203" t="s">
        <v>148</v>
      </c>
      <c r="AU188" s="203" t="s">
        <v>88</v>
      </c>
      <c r="AY188" s="18" t="s">
        <v>146</v>
      </c>
      <c r="BE188" s="204">
        <f>IF(N188="základní",J188,0)</f>
        <v>0</v>
      </c>
      <c r="BF188" s="204">
        <f>IF(N188="snížená",J188,0)</f>
        <v>0</v>
      </c>
      <c r="BG188" s="204">
        <f>IF(N188="zákl. přenesená",J188,0)</f>
        <v>0</v>
      </c>
      <c r="BH188" s="204">
        <f>IF(N188="sníž. přenesená",J188,0)</f>
        <v>0</v>
      </c>
      <c r="BI188" s="204">
        <f>IF(N188="nulová",J188,0)</f>
        <v>0</v>
      </c>
      <c r="BJ188" s="18" t="s">
        <v>86</v>
      </c>
      <c r="BK188" s="204">
        <f>ROUND(I188*H188,2)</f>
        <v>0</v>
      </c>
      <c r="BL188" s="18" t="s">
        <v>153</v>
      </c>
      <c r="BM188" s="203" t="s">
        <v>562</v>
      </c>
    </row>
    <row r="189" spans="1:65" s="2" customFormat="1" ht="37.9" customHeight="1">
      <c r="A189" s="35"/>
      <c r="B189" s="36"/>
      <c r="C189" s="192" t="s">
        <v>259</v>
      </c>
      <c r="D189" s="192" t="s">
        <v>148</v>
      </c>
      <c r="E189" s="193" t="s">
        <v>563</v>
      </c>
      <c r="F189" s="194" t="s">
        <v>564</v>
      </c>
      <c r="G189" s="195" t="s">
        <v>252</v>
      </c>
      <c r="H189" s="196">
        <v>64</v>
      </c>
      <c r="I189" s="197"/>
      <c r="J189" s="198">
        <f>ROUND(I189*H189,2)</f>
        <v>0</v>
      </c>
      <c r="K189" s="194" t="s">
        <v>152</v>
      </c>
      <c r="L189" s="40"/>
      <c r="M189" s="199" t="s">
        <v>1</v>
      </c>
      <c r="N189" s="200" t="s">
        <v>44</v>
      </c>
      <c r="O189" s="72"/>
      <c r="P189" s="201">
        <f>O189*H189</f>
        <v>0</v>
      </c>
      <c r="Q189" s="201">
        <v>1.472E-5</v>
      </c>
      <c r="R189" s="201">
        <f>Q189*H189</f>
        <v>9.4207999999999998E-4</v>
      </c>
      <c r="S189" s="201">
        <v>0</v>
      </c>
      <c r="T189" s="202">
        <f>S189*H189</f>
        <v>0</v>
      </c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R189" s="203" t="s">
        <v>153</v>
      </c>
      <c r="AT189" s="203" t="s">
        <v>148</v>
      </c>
      <c r="AU189" s="203" t="s">
        <v>88</v>
      </c>
      <c r="AY189" s="18" t="s">
        <v>146</v>
      </c>
      <c r="BE189" s="204">
        <f>IF(N189="základní",J189,0)</f>
        <v>0</v>
      </c>
      <c r="BF189" s="204">
        <f>IF(N189="snížená",J189,0)</f>
        <v>0</v>
      </c>
      <c r="BG189" s="204">
        <f>IF(N189="zákl. přenesená",J189,0)</f>
        <v>0</v>
      </c>
      <c r="BH189" s="204">
        <f>IF(N189="sníž. přenesená",J189,0)</f>
        <v>0</v>
      </c>
      <c r="BI189" s="204">
        <f>IF(N189="nulová",J189,0)</f>
        <v>0</v>
      </c>
      <c r="BJ189" s="18" t="s">
        <v>86</v>
      </c>
      <c r="BK189" s="204">
        <f>ROUND(I189*H189,2)</f>
        <v>0</v>
      </c>
      <c r="BL189" s="18" t="s">
        <v>153</v>
      </c>
      <c r="BM189" s="203" t="s">
        <v>565</v>
      </c>
    </row>
    <row r="190" spans="1:65" s="2" customFormat="1" ht="55.5" customHeight="1">
      <c r="A190" s="35"/>
      <c r="B190" s="36"/>
      <c r="C190" s="192" t="s">
        <v>263</v>
      </c>
      <c r="D190" s="192" t="s">
        <v>148</v>
      </c>
      <c r="E190" s="193" t="s">
        <v>566</v>
      </c>
      <c r="F190" s="194" t="s">
        <v>567</v>
      </c>
      <c r="G190" s="195" t="s">
        <v>252</v>
      </c>
      <c r="H190" s="196">
        <v>178.42</v>
      </c>
      <c r="I190" s="197"/>
      <c r="J190" s="198">
        <f>ROUND(I190*H190,2)</f>
        <v>0</v>
      </c>
      <c r="K190" s="194" t="s">
        <v>152</v>
      </c>
      <c r="L190" s="40"/>
      <c r="M190" s="199" t="s">
        <v>1</v>
      </c>
      <c r="N190" s="200" t="s">
        <v>44</v>
      </c>
      <c r="O190" s="72"/>
      <c r="P190" s="201">
        <f>O190*H190</f>
        <v>0</v>
      </c>
      <c r="Q190" s="201">
        <v>8.8199999999999997E-4</v>
      </c>
      <c r="R190" s="201">
        <f>Q190*H190</f>
        <v>0.15736644</v>
      </c>
      <c r="S190" s="201">
        <v>0</v>
      </c>
      <c r="T190" s="202">
        <f>S190*H190</f>
        <v>0</v>
      </c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R190" s="203" t="s">
        <v>153</v>
      </c>
      <c r="AT190" s="203" t="s">
        <v>148</v>
      </c>
      <c r="AU190" s="203" t="s">
        <v>88</v>
      </c>
      <c r="AY190" s="18" t="s">
        <v>146</v>
      </c>
      <c r="BE190" s="204">
        <f>IF(N190="základní",J190,0)</f>
        <v>0</v>
      </c>
      <c r="BF190" s="204">
        <f>IF(N190="snížená",J190,0)</f>
        <v>0</v>
      </c>
      <c r="BG190" s="204">
        <f>IF(N190="zákl. přenesená",J190,0)</f>
        <v>0</v>
      </c>
      <c r="BH190" s="204">
        <f>IF(N190="sníž. přenesená",J190,0)</f>
        <v>0</v>
      </c>
      <c r="BI190" s="204">
        <f>IF(N190="nulová",J190,0)</f>
        <v>0</v>
      </c>
      <c r="BJ190" s="18" t="s">
        <v>86</v>
      </c>
      <c r="BK190" s="204">
        <f>ROUND(I190*H190,2)</f>
        <v>0</v>
      </c>
      <c r="BL190" s="18" t="s">
        <v>153</v>
      </c>
      <c r="BM190" s="203" t="s">
        <v>568</v>
      </c>
    </row>
    <row r="191" spans="1:65" s="2" customFormat="1" ht="24.2" customHeight="1">
      <c r="A191" s="35"/>
      <c r="B191" s="36"/>
      <c r="C191" s="192" t="s">
        <v>267</v>
      </c>
      <c r="D191" s="192" t="s">
        <v>148</v>
      </c>
      <c r="E191" s="193" t="s">
        <v>569</v>
      </c>
      <c r="F191" s="194" t="s">
        <v>570</v>
      </c>
      <c r="G191" s="195" t="s">
        <v>151</v>
      </c>
      <c r="H191" s="196">
        <v>728.67</v>
      </c>
      <c r="I191" s="197"/>
      <c r="J191" s="198">
        <f>ROUND(I191*H191,2)</f>
        <v>0</v>
      </c>
      <c r="K191" s="194" t="s">
        <v>152</v>
      </c>
      <c r="L191" s="40"/>
      <c r="M191" s="199" t="s">
        <v>1</v>
      </c>
      <c r="N191" s="200" t="s">
        <v>44</v>
      </c>
      <c r="O191" s="72"/>
      <c r="P191" s="201">
        <f>O191*H191</f>
        <v>0</v>
      </c>
      <c r="Q191" s="201">
        <v>4.6749999999999998E-4</v>
      </c>
      <c r="R191" s="201">
        <f>Q191*H191</f>
        <v>0.34065322499999995</v>
      </c>
      <c r="S191" s="201">
        <v>0</v>
      </c>
      <c r="T191" s="202">
        <f>S191*H191</f>
        <v>0</v>
      </c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R191" s="203" t="s">
        <v>153</v>
      </c>
      <c r="AT191" s="203" t="s">
        <v>148</v>
      </c>
      <c r="AU191" s="203" t="s">
        <v>88</v>
      </c>
      <c r="AY191" s="18" t="s">
        <v>146</v>
      </c>
      <c r="BE191" s="204">
        <f>IF(N191="základní",J191,0)</f>
        <v>0</v>
      </c>
      <c r="BF191" s="204">
        <f>IF(N191="snížená",J191,0)</f>
        <v>0</v>
      </c>
      <c r="BG191" s="204">
        <f>IF(N191="zákl. přenesená",J191,0)</f>
        <v>0</v>
      </c>
      <c r="BH191" s="204">
        <f>IF(N191="sníž. přenesená",J191,0)</f>
        <v>0</v>
      </c>
      <c r="BI191" s="204">
        <f>IF(N191="nulová",J191,0)</f>
        <v>0</v>
      </c>
      <c r="BJ191" s="18" t="s">
        <v>86</v>
      </c>
      <c r="BK191" s="204">
        <f>ROUND(I191*H191,2)</f>
        <v>0</v>
      </c>
      <c r="BL191" s="18" t="s">
        <v>153</v>
      </c>
      <c r="BM191" s="203" t="s">
        <v>571</v>
      </c>
    </row>
    <row r="192" spans="1:65" s="13" customFormat="1" ht="11.25">
      <c r="B192" s="205"/>
      <c r="C192" s="206"/>
      <c r="D192" s="207" t="s">
        <v>155</v>
      </c>
      <c r="E192" s="208" t="s">
        <v>1</v>
      </c>
      <c r="F192" s="209" t="s">
        <v>572</v>
      </c>
      <c r="G192" s="206"/>
      <c r="H192" s="210">
        <v>354.67</v>
      </c>
      <c r="I192" s="211"/>
      <c r="J192" s="206"/>
      <c r="K192" s="206"/>
      <c r="L192" s="212"/>
      <c r="M192" s="213"/>
      <c r="N192" s="214"/>
      <c r="O192" s="214"/>
      <c r="P192" s="214"/>
      <c r="Q192" s="214"/>
      <c r="R192" s="214"/>
      <c r="S192" s="214"/>
      <c r="T192" s="215"/>
      <c r="AT192" s="216" t="s">
        <v>155</v>
      </c>
      <c r="AU192" s="216" t="s">
        <v>88</v>
      </c>
      <c r="AV192" s="13" t="s">
        <v>88</v>
      </c>
      <c r="AW192" s="13" t="s">
        <v>34</v>
      </c>
      <c r="AX192" s="13" t="s">
        <v>79</v>
      </c>
      <c r="AY192" s="216" t="s">
        <v>146</v>
      </c>
    </row>
    <row r="193" spans="1:65" s="13" customFormat="1" ht="11.25">
      <c r="B193" s="205"/>
      <c r="C193" s="206"/>
      <c r="D193" s="207" t="s">
        <v>155</v>
      </c>
      <c r="E193" s="208" t="s">
        <v>1</v>
      </c>
      <c r="F193" s="209" t="s">
        <v>573</v>
      </c>
      <c r="G193" s="206"/>
      <c r="H193" s="210">
        <v>374</v>
      </c>
      <c r="I193" s="211"/>
      <c r="J193" s="206"/>
      <c r="K193" s="206"/>
      <c r="L193" s="212"/>
      <c r="M193" s="213"/>
      <c r="N193" s="214"/>
      <c r="O193" s="214"/>
      <c r="P193" s="214"/>
      <c r="Q193" s="214"/>
      <c r="R193" s="214"/>
      <c r="S193" s="214"/>
      <c r="T193" s="215"/>
      <c r="AT193" s="216" t="s">
        <v>155</v>
      </c>
      <c r="AU193" s="216" t="s">
        <v>88</v>
      </c>
      <c r="AV193" s="13" t="s">
        <v>88</v>
      </c>
      <c r="AW193" s="13" t="s">
        <v>34</v>
      </c>
      <c r="AX193" s="13" t="s">
        <v>79</v>
      </c>
      <c r="AY193" s="216" t="s">
        <v>146</v>
      </c>
    </row>
    <row r="194" spans="1:65" s="15" customFormat="1" ht="11.25">
      <c r="B194" s="227"/>
      <c r="C194" s="228"/>
      <c r="D194" s="207" t="s">
        <v>155</v>
      </c>
      <c r="E194" s="229" t="s">
        <v>1</v>
      </c>
      <c r="F194" s="230" t="s">
        <v>170</v>
      </c>
      <c r="G194" s="228"/>
      <c r="H194" s="231">
        <v>728.67</v>
      </c>
      <c r="I194" s="232"/>
      <c r="J194" s="228"/>
      <c r="K194" s="228"/>
      <c r="L194" s="233"/>
      <c r="M194" s="234"/>
      <c r="N194" s="235"/>
      <c r="O194" s="235"/>
      <c r="P194" s="235"/>
      <c r="Q194" s="235"/>
      <c r="R194" s="235"/>
      <c r="S194" s="235"/>
      <c r="T194" s="236"/>
      <c r="AT194" s="237" t="s">
        <v>155</v>
      </c>
      <c r="AU194" s="237" t="s">
        <v>88</v>
      </c>
      <c r="AV194" s="15" t="s">
        <v>153</v>
      </c>
      <c r="AW194" s="15" t="s">
        <v>34</v>
      </c>
      <c r="AX194" s="15" t="s">
        <v>86</v>
      </c>
      <c r="AY194" s="237" t="s">
        <v>146</v>
      </c>
    </row>
    <row r="195" spans="1:65" s="2" customFormat="1" ht="37.9" customHeight="1">
      <c r="A195" s="35"/>
      <c r="B195" s="36"/>
      <c r="C195" s="192" t="s">
        <v>271</v>
      </c>
      <c r="D195" s="192" t="s">
        <v>148</v>
      </c>
      <c r="E195" s="193" t="s">
        <v>574</v>
      </c>
      <c r="F195" s="194" t="s">
        <v>575</v>
      </c>
      <c r="G195" s="195" t="s">
        <v>151</v>
      </c>
      <c r="H195" s="196">
        <v>207.02</v>
      </c>
      <c r="I195" s="197"/>
      <c r="J195" s="198">
        <f>ROUND(I195*H195,2)</f>
        <v>0</v>
      </c>
      <c r="K195" s="194" t="s">
        <v>152</v>
      </c>
      <c r="L195" s="40"/>
      <c r="M195" s="199" t="s">
        <v>1</v>
      </c>
      <c r="N195" s="200" t="s">
        <v>44</v>
      </c>
      <c r="O195" s="72"/>
      <c r="P195" s="201">
        <f>O195*H195</f>
        <v>0</v>
      </c>
      <c r="Q195" s="201">
        <v>0</v>
      </c>
      <c r="R195" s="201">
        <f>Q195*H195</f>
        <v>0</v>
      </c>
      <c r="S195" s="201">
        <v>0</v>
      </c>
      <c r="T195" s="202">
        <f>S195*H195</f>
        <v>0</v>
      </c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R195" s="203" t="s">
        <v>153</v>
      </c>
      <c r="AT195" s="203" t="s">
        <v>148</v>
      </c>
      <c r="AU195" s="203" t="s">
        <v>88</v>
      </c>
      <c r="AY195" s="18" t="s">
        <v>146</v>
      </c>
      <c r="BE195" s="204">
        <f>IF(N195="základní",J195,0)</f>
        <v>0</v>
      </c>
      <c r="BF195" s="204">
        <f>IF(N195="snížená",J195,0)</f>
        <v>0</v>
      </c>
      <c r="BG195" s="204">
        <f>IF(N195="zákl. přenesená",J195,0)</f>
        <v>0</v>
      </c>
      <c r="BH195" s="204">
        <f>IF(N195="sníž. přenesená",J195,0)</f>
        <v>0</v>
      </c>
      <c r="BI195" s="204">
        <f>IF(N195="nulová",J195,0)</f>
        <v>0</v>
      </c>
      <c r="BJ195" s="18" t="s">
        <v>86</v>
      </c>
      <c r="BK195" s="204">
        <f>ROUND(I195*H195,2)</f>
        <v>0</v>
      </c>
      <c r="BL195" s="18" t="s">
        <v>153</v>
      </c>
      <c r="BM195" s="203" t="s">
        <v>576</v>
      </c>
    </row>
    <row r="196" spans="1:65" s="2" customFormat="1" ht="16.5" customHeight="1">
      <c r="A196" s="35"/>
      <c r="B196" s="36"/>
      <c r="C196" s="238" t="s">
        <v>277</v>
      </c>
      <c r="D196" s="238" t="s">
        <v>196</v>
      </c>
      <c r="E196" s="239" t="s">
        <v>577</v>
      </c>
      <c r="F196" s="240" t="s">
        <v>578</v>
      </c>
      <c r="G196" s="241" t="s">
        <v>579</v>
      </c>
      <c r="H196" s="242">
        <v>51.755000000000003</v>
      </c>
      <c r="I196" s="243"/>
      <c r="J196" s="244">
        <f>ROUND(I196*H196,2)</f>
        <v>0</v>
      </c>
      <c r="K196" s="240" t="s">
        <v>152</v>
      </c>
      <c r="L196" s="245"/>
      <c r="M196" s="246" t="s">
        <v>1</v>
      </c>
      <c r="N196" s="247" t="s">
        <v>44</v>
      </c>
      <c r="O196" s="72"/>
      <c r="P196" s="201">
        <f>O196*H196</f>
        <v>0</v>
      </c>
      <c r="Q196" s="201">
        <v>1E-3</v>
      </c>
      <c r="R196" s="201">
        <f>Q196*H196</f>
        <v>5.1755000000000002E-2</v>
      </c>
      <c r="S196" s="201">
        <v>0</v>
      </c>
      <c r="T196" s="202">
        <f>S196*H196</f>
        <v>0</v>
      </c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R196" s="203" t="s">
        <v>190</v>
      </c>
      <c r="AT196" s="203" t="s">
        <v>196</v>
      </c>
      <c r="AU196" s="203" t="s">
        <v>88</v>
      </c>
      <c r="AY196" s="18" t="s">
        <v>146</v>
      </c>
      <c r="BE196" s="204">
        <f>IF(N196="základní",J196,0)</f>
        <v>0</v>
      </c>
      <c r="BF196" s="204">
        <f>IF(N196="snížená",J196,0)</f>
        <v>0</v>
      </c>
      <c r="BG196" s="204">
        <f>IF(N196="zákl. přenesená",J196,0)</f>
        <v>0</v>
      </c>
      <c r="BH196" s="204">
        <f>IF(N196="sníž. přenesená",J196,0)</f>
        <v>0</v>
      </c>
      <c r="BI196" s="204">
        <f>IF(N196="nulová",J196,0)</f>
        <v>0</v>
      </c>
      <c r="BJ196" s="18" t="s">
        <v>86</v>
      </c>
      <c r="BK196" s="204">
        <f>ROUND(I196*H196,2)</f>
        <v>0</v>
      </c>
      <c r="BL196" s="18" t="s">
        <v>153</v>
      </c>
      <c r="BM196" s="203" t="s">
        <v>580</v>
      </c>
    </row>
    <row r="197" spans="1:65" s="2" customFormat="1" ht="19.5">
      <c r="A197" s="35"/>
      <c r="B197" s="36"/>
      <c r="C197" s="37"/>
      <c r="D197" s="207" t="s">
        <v>336</v>
      </c>
      <c r="E197" s="37"/>
      <c r="F197" s="253" t="s">
        <v>581</v>
      </c>
      <c r="G197" s="37"/>
      <c r="H197" s="37"/>
      <c r="I197" s="254"/>
      <c r="J197" s="37"/>
      <c r="K197" s="37"/>
      <c r="L197" s="40"/>
      <c r="M197" s="255"/>
      <c r="N197" s="256"/>
      <c r="O197" s="72"/>
      <c r="P197" s="72"/>
      <c r="Q197" s="72"/>
      <c r="R197" s="72"/>
      <c r="S197" s="72"/>
      <c r="T197" s="73"/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T197" s="18" t="s">
        <v>336</v>
      </c>
      <c r="AU197" s="18" t="s">
        <v>88</v>
      </c>
    </row>
    <row r="198" spans="1:65" s="13" customFormat="1" ht="11.25">
      <c r="B198" s="205"/>
      <c r="C198" s="206"/>
      <c r="D198" s="207" t="s">
        <v>155</v>
      </c>
      <c r="E198" s="206"/>
      <c r="F198" s="209" t="s">
        <v>582</v>
      </c>
      <c r="G198" s="206"/>
      <c r="H198" s="210">
        <v>51.755000000000003</v>
      </c>
      <c r="I198" s="211"/>
      <c r="J198" s="206"/>
      <c r="K198" s="206"/>
      <c r="L198" s="212"/>
      <c r="M198" s="213"/>
      <c r="N198" s="214"/>
      <c r="O198" s="214"/>
      <c r="P198" s="214"/>
      <c r="Q198" s="214"/>
      <c r="R198" s="214"/>
      <c r="S198" s="214"/>
      <c r="T198" s="215"/>
      <c r="AT198" s="216" t="s">
        <v>155</v>
      </c>
      <c r="AU198" s="216" t="s">
        <v>88</v>
      </c>
      <c r="AV198" s="13" t="s">
        <v>88</v>
      </c>
      <c r="AW198" s="13" t="s">
        <v>4</v>
      </c>
      <c r="AX198" s="13" t="s">
        <v>86</v>
      </c>
      <c r="AY198" s="216" t="s">
        <v>146</v>
      </c>
    </row>
    <row r="199" spans="1:65" s="2" customFormat="1" ht="49.15" customHeight="1">
      <c r="A199" s="35"/>
      <c r="B199" s="36"/>
      <c r="C199" s="192" t="s">
        <v>284</v>
      </c>
      <c r="D199" s="192" t="s">
        <v>148</v>
      </c>
      <c r="E199" s="193" t="s">
        <v>583</v>
      </c>
      <c r="F199" s="194" t="s">
        <v>584</v>
      </c>
      <c r="G199" s="195" t="s">
        <v>252</v>
      </c>
      <c r="H199" s="196">
        <v>7.5</v>
      </c>
      <c r="I199" s="197"/>
      <c r="J199" s="198">
        <f>ROUND(I199*H199,2)</f>
        <v>0</v>
      </c>
      <c r="K199" s="194" t="s">
        <v>152</v>
      </c>
      <c r="L199" s="40"/>
      <c r="M199" s="199" t="s">
        <v>1</v>
      </c>
      <c r="N199" s="200" t="s">
        <v>44</v>
      </c>
      <c r="O199" s="72"/>
      <c r="P199" s="201">
        <f>O199*H199</f>
        <v>0</v>
      </c>
      <c r="Q199" s="201">
        <v>1.3259999999999999E-2</v>
      </c>
      <c r="R199" s="201">
        <f>Q199*H199</f>
        <v>9.9449999999999997E-2</v>
      </c>
      <c r="S199" s="201">
        <v>0</v>
      </c>
      <c r="T199" s="202">
        <f>S199*H199</f>
        <v>0</v>
      </c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R199" s="203" t="s">
        <v>153</v>
      </c>
      <c r="AT199" s="203" t="s">
        <v>148</v>
      </c>
      <c r="AU199" s="203" t="s">
        <v>88</v>
      </c>
      <c r="AY199" s="18" t="s">
        <v>146</v>
      </c>
      <c r="BE199" s="204">
        <f>IF(N199="základní",J199,0)</f>
        <v>0</v>
      </c>
      <c r="BF199" s="204">
        <f>IF(N199="snížená",J199,0)</f>
        <v>0</v>
      </c>
      <c r="BG199" s="204">
        <f>IF(N199="zákl. přenesená",J199,0)</f>
        <v>0</v>
      </c>
      <c r="BH199" s="204">
        <f>IF(N199="sníž. přenesená",J199,0)</f>
        <v>0</v>
      </c>
      <c r="BI199" s="204">
        <f>IF(N199="nulová",J199,0)</f>
        <v>0</v>
      </c>
      <c r="BJ199" s="18" t="s">
        <v>86</v>
      </c>
      <c r="BK199" s="204">
        <f>ROUND(I199*H199,2)</f>
        <v>0</v>
      </c>
      <c r="BL199" s="18" t="s">
        <v>153</v>
      </c>
      <c r="BM199" s="203" t="s">
        <v>585</v>
      </c>
    </row>
    <row r="200" spans="1:65" s="2" customFormat="1" ht="24.2" customHeight="1">
      <c r="A200" s="35"/>
      <c r="B200" s="36"/>
      <c r="C200" s="238" t="s">
        <v>290</v>
      </c>
      <c r="D200" s="238" t="s">
        <v>196</v>
      </c>
      <c r="E200" s="239" t="s">
        <v>586</v>
      </c>
      <c r="F200" s="240" t="s">
        <v>587</v>
      </c>
      <c r="G200" s="241" t="s">
        <v>183</v>
      </c>
      <c r="H200" s="242">
        <v>5.5E-2</v>
      </c>
      <c r="I200" s="243"/>
      <c r="J200" s="244">
        <f>ROUND(I200*H200,2)</f>
        <v>0</v>
      </c>
      <c r="K200" s="240" t="s">
        <v>1</v>
      </c>
      <c r="L200" s="245"/>
      <c r="M200" s="246" t="s">
        <v>1</v>
      </c>
      <c r="N200" s="247" t="s">
        <v>44</v>
      </c>
      <c r="O200" s="72"/>
      <c r="P200" s="201">
        <f>O200*H200</f>
        <v>0</v>
      </c>
      <c r="Q200" s="201">
        <v>1</v>
      </c>
      <c r="R200" s="201">
        <f>Q200*H200</f>
        <v>5.5E-2</v>
      </c>
      <c r="S200" s="201">
        <v>0</v>
      </c>
      <c r="T200" s="202">
        <f>S200*H200</f>
        <v>0</v>
      </c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R200" s="203" t="s">
        <v>190</v>
      </c>
      <c r="AT200" s="203" t="s">
        <v>196</v>
      </c>
      <c r="AU200" s="203" t="s">
        <v>88</v>
      </c>
      <c r="AY200" s="18" t="s">
        <v>146</v>
      </c>
      <c r="BE200" s="204">
        <f>IF(N200="základní",J200,0)</f>
        <v>0</v>
      </c>
      <c r="BF200" s="204">
        <f>IF(N200="snížená",J200,0)</f>
        <v>0</v>
      </c>
      <c r="BG200" s="204">
        <f>IF(N200="zákl. přenesená",J200,0)</f>
        <v>0</v>
      </c>
      <c r="BH200" s="204">
        <f>IF(N200="sníž. přenesená",J200,0)</f>
        <v>0</v>
      </c>
      <c r="BI200" s="204">
        <f>IF(N200="nulová",J200,0)</f>
        <v>0</v>
      </c>
      <c r="BJ200" s="18" t="s">
        <v>86</v>
      </c>
      <c r="BK200" s="204">
        <f>ROUND(I200*H200,2)</f>
        <v>0</v>
      </c>
      <c r="BL200" s="18" t="s">
        <v>153</v>
      </c>
      <c r="BM200" s="203" t="s">
        <v>588</v>
      </c>
    </row>
    <row r="201" spans="1:65" s="2" customFormat="1" ht="19.5">
      <c r="A201" s="35"/>
      <c r="B201" s="36"/>
      <c r="C201" s="37"/>
      <c r="D201" s="207" t="s">
        <v>336</v>
      </c>
      <c r="E201" s="37"/>
      <c r="F201" s="253" t="s">
        <v>589</v>
      </c>
      <c r="G201" s="37"/>
      <c r="H201" s="37"/>
      <c r="I201" s="254"/>
      <c r="J201" s="37"/>
      <c r="K201" s="37"/>
      <c r="L201" s="40"/>
      <c r="M201" s="255"/>
      <c r="N201" s="256"/>
      <c r="O201" s="72"/>
      <c r="P201" s="72"/>
      <c r="Q201" s="72"/>
      <c r="R201" s="72"/>
      <c r="S201" s="72"/>
      <c r="T201" s="73"/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T201" s="18" t="s">
        <v>336</v>
      </c>
      <c r="AU201" s="18" t="s">
        <v>88</v>
      </c>
    </row>
    <row r="202" spans="1:65" s="13" customFormat="1" ht="11.25">
      <c r="B202" s="205"/>
      <c r="C202" s="206"/>
      <c r="D202" s="207" t="s">
        <v>155</v>
      </c>
      <c r="E202" s="208" t="s">
        <v>1</v>
      </c>
      <c r="F202" s="209" t="s">
        <v>590</v>
      </c>
      <c r="G202" s="206"/>
      <c r="H202" s="210">
        <v>5.5E-2</v>
      </c>
      <c r="I202" s="211"/>
      <c r="J202" s="206"/>
      <c r="K202" s="206"/>
      <c r="L202" s="212"/>
      <c r="M202" s="213"/>
      <c r="N202" s="214"/>
      <c r="O202" s="214"/>
      <c r="P202" s="214"/>
      <c r="Q202" s="214"/>
      <c r="R202" s="214"/>
      <c r="S202" s="214"/>
      <c r="T202" s="215"/>
      <c r="AT202" s="216" t="s">
        <v>155</v>
      </c>
      <c r="AU202" s="216" t="s">
        <v>88</v>
      </c>
      <c r="AV202" s="13" t="s">
        <v>88</v>
      </c>
      <c r="AW202" s="13" t="s">
        <v>34</v>
      </c>
      <c r="AX202" s="13" t="s">
        <v>86</v>
      </c>
      <c r="AY202" s="216" t="s">
        <v>146</v>
      </c>
    </row>
    <row r="203" spans="1:65" s="2" customFormat="1" ht="44.25" customHeight="1">
      <c r="A203" s="35"/>
      <c r="B203" s="36"/>
      <c r="C203" s="192" t="s">
        <v>296</v>
      </c>
      <c r="D203" s="192" t="s">
        <v>148</v>
      </c>
      <c r="E203" s="193" t="s">
        <v>591</v>
      </c>
      <c r="F203" s="194" t="s">
        <v>592</v>
      </c>
      <c r="G203" s="195" t="s">
        <v>220</v>
      </c>
      <c r="H203" s="196">
        <v>1.0999999999999999E-2</v>
      </c>
      <c r="I203" s="197"/>
      <c r="J203" s="198">
        <f>ROUND(I203*H203,2)</f>
        <v>0</v>
      </c>
      <c r="K203" s="194" t="s">
        <v>152</v>
      </c>
      <c r="L203" s="40"/>
      <c r="M203" s="199" t="s">
        <v>1</v>
      </c>
      <c r="N203" s="200" t="s">
        <v>44</v>
      </c>
      <c r="O203" s="72"/>
      <c r="P203" s="201">
        <f>O203*H203</f>
        <v>0</v>
      </c>
      <c r="Q203" s="201">
        <v>0</v>
      </c>
      <c r="R203" s="201">
        <f>Q203*H203</f>
        <v>0</v>
      </c>
      <c r="S203" s="201">
        <v>5.8999999999999997E-2</v>
      </c>
      <c r="T203" s="202">
        <f>S203*H203</f>
        <v>6.4899999999999995E-4</v>
      </c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R203" s="203" t="s">
        <v>153</v>
      </c>
      <c r="AT203" s="203" t="s">
        <v>148</v>
      </c>
      <c r="AU203" s="203" t="s">
        <v>88</v>
      </c>
      <c r="AY203" s="18" t="s">
        <v>146</v>
      </c>
      <c r="BE203" s="204">
        <f>IF(N203="základní",J203,0)</f>
        <v>0</v>
      </c>
      <c r="BF203" s="204">
        <f>IF(N203="snížená",J203,0)</f>
        <v>0</v>
      </c>
      <c r="BG203" s="204">
        <f>IF(N203="zákl. přenesená",J203,0)</f>
        <v>0</v>
      </c>
      <c r="BH203" s="204">
        <f>IF(N203="sníž. přenesená",J203,0)</f>
        <v>0</v>
      </c>
      <c r="BI203" s="204">
        <f>IF(N203="nulová",J203,0)</f>
        <v>0</v>
      </c>
      <c r="BJ203" s="18" t="s">
        <v>86</v>
      </c>
      <c r="BK203" s="204">
        <f>ROUND(I203*H203,2)</f>
        <v>0</v>
      </c>
      <c r="BL203" s="18" t="s">
        <v>153</v>
      </c>
      <c r="BM203" s="203" t="s">
        <v>593</v>
      </c>
    </row>
    <row r="204" spans="1:65" s="13" customFormat="1" ht="11.25">
      <c r="B204" s="205"/>
      <c r="C204" s="206"/>
      <c r="D204" s="207" t="s">
        <v>155</v>
      </c>
      <c r="E204" s="208" t="s">
        <v>1</v>
      </c>
      <c r="F204" s="209" t="s">
        <v>594</v>
      </c>
      <c r="G204" s="206"/>
      <c r="H204" s="210">
        <v>1.0999999999999999E-2</v>
      </c>
      <c r="I204" s="211"/>
      <c r="J204" s="206"/>
      <c r="K204" s="206"/>
      <c r="L204" s="212"/>
      <c r="M204" s="213"/>
      <c r="N204" s="214"/>
      <c r="O204" s="214"/>
      <c r="P204" s="214"/>
      <c r="Q204" s="214"/>
      <c r="R204" s="214"/>
      <c r="S204" s="214"/>
      <c r="T204" s="215"/>
      <c r="AT204" s="216" t="s">
        <v>155</v>
      </c>
      <c r="AU204" s="216" t="s">
        <v>88</v>
      </c>
      <c r="AV204" s="13" t="s">
        <v>88</v>
      </c>
      <c r="AW204" s="13" t="s">
        <v>34</v>
      </c>
      <c r="AX204" s="13" t="s">
        <v>86</v>
      </c>
      <c r="AY204" s="216" t="s">
        <v>146</v>
      </c>
    </row>
    <row r="205" spans="1:65" s="2" customFormat="1" ht="66.75" customHeight="1">
      <c r="A205" s="35"/>
      <c r="B205" s="36"/>
      <c r="C205" s="192" t="s">
        <v>304</v>
      </c>
      <c r="D205" s="192" t="s">
        <v>148</v>
      </c>
      <c r="E205" s="193" t="s">
        <v>595</v>
      </c>
      <c r="F205" s="194" t="s">
        <v>596</v>
      </c>
      <c r="G205" s="195" t="s">
        <v>151</v>
      </c>
      <c r="H205" s="196">
        <v>22.3</v>
      </c>
      <c r="I205" s="197"/>
      <c r="J205" s="198">
        <f>ROUND(I205*H205,2)</f>
        <v>0</v>
      </c>
      <c r="K205" s="194" t="s">
        <v>152</v>
      </c>
      <c r="L205" s="40"/>
      <c r="M205" s="199" t="s">
        <v>1</v>
      </c>
      <c r="N205" s="200" t="s">
        <v>44</v>
      </c>
      <c r="O205" s="72"/>
      <c r="P205" s="201">
        <f>O205*H205</f>
        <v>0</v>
      </c>
      <c r="Q205" s="201">
        <v>0</v>
      </c>
      <c r="R205" s="201">
        <f>Q205*H205</f>
        <v>0</v>
      </c>
      <c r="S205" s="201">
        <v>0</v>
      </c>
      <c r="T205" s="202">
        <f>S205*H205</f>
        <v>0</v>
      </c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R205" s="203" t="s">
        <v>153</v>
      </c>
      <c r="AT205" s="203" t="s">
        <v>148</v>
      </c>
      <c r="AU205" s="203" t="s">
        <v>88</v>
      </c>
      <c r="AY205" s="18" t="s">
        <v>146</v>
      </c>
      <c r="BE205" s="204">
        <f>IF(N205="základní",J205,0)</f>
        <v>0</v>
      </c>
      <c r="BF205" s="204">
        <f>IF(N205="snížená",J205,0)</f>
        <v>0</v>
      </c>
      <c r="BG205" s="204">
        <f>IF(N205="zákl. přenesená",J205,0)</f>
        <v>0</v>
      </c>
      <c r="BH205" s="204">
        <f>IF(N205="sníž. přenesená",J205,0)</f>
        <v>0</v>
      </c>
      <c r="BI205" s="204">
        <f>IF(N205="nulová",J205,0)</f>
        <v>0</v>
      </c>
      <c r="BJ205" s="18" t="s">
        <v>86</v>
      </c>
      <c r="BK205" s="204">
        <f>ROUND(I205*H205,2)</f>
        <v>0</v>
      </c>
      <c r="BL205" s="18" t="s">
        <v>153</v>
      </c>
      <c r="BM205" s="203" t="s">
        <v>597</v>
      </c>
    </row>
    <row r="206" spans="1:65" s="12" customFormat="1" ht="22.9" customHeight="1">
      <c r="B206" s="176"/>
      <c r="C206" s="177"/>
      <c r="D206" s="178" t="s">
        <v>78</v>
      </c>
      <c r="E206" s="190" t="s">
        <v>275</v>
      </c>
      <c r="F206" s="190" t="s">
        <v>276</v>
      </c>
      <c r="G206" s="177"/>
      <c r="H206" s="177"/>
      <c r="I206" s="180"/>
      <c r="J206" s="191">
        <f>BK206</f>
        <v>0</v>
      </c>
      <c r="K206" s="177"/>
      <c r="L206" s="182"/>
      <c r="M206" s="183"/>
      <c r="N206" s="184"/>
      <c r="O206" s="184"/>
      <c r="P206" s="185">
        <f>SUM(P207:P217)</f>
        <v>0</v>
      </c>
      <c r="Q206" s="184"/>
      <c r="R206" s="185">
        <f>SUM(R207:R217)</f>
        <v>0</v>
      </c>
      <c r="S206" s="184"/>
      <c r="T206" s="186">
        <f>SUM(T207:T217)</f>
        <v>0</v>
      </c>
      <c r="AR206" s="187" t="s">
        <v>86</v>
      </c>
      <c r="AT206" s="188" t="s">
        <v>78</v>
      </c>
      <c r="AU206" s="188" t="s">
        <v>86</v>
      </c>
      <c r="AY206" s="187" t="s">
        <v>146</v>
      </c>
      <c r="BK206" s="189">
        <f>SUM(BK207:BK217)</f>
        <v>0</v>
      </c>
    </row>
    <row r="207" spans="1:65" s="2" customFormat="1" ht="37.9" customHeight="1">
      <c r="A207" s="35"/>
      <c r="B207" s="36"/>
      <c r="C207" s="192" t="s">
        <v>308</v>
      </c>
      <c r="D207" s="192" t="s">
        <v>148</v>
      </c>
      <c r="E207" s="193" t="s">
        <v>471</v>
      </c>
      <c r="F207" s="194" t="s">
        <v>472</v>
      </c>
      <c r="G207" s="195" t="s">
        <v>183</v>
      </c>
      <c r="H207" s="196">
        <v>189.42400000000001</v>
      </c>
      <c r="I207" s="197"/>
      <c r="J207" s="198">
        <f>ROUND(I207*H207,2)</f>
        <v>0</v>
      </c>
      <c r="K207" s="194" t="s">
        <v>152</v>
      </c>
      <c r="L207" s="40"/>
      <c r="M207" s="199" t="s">
        <v>1</v>
      </c>
      <c r="N207" s="200" t="s">
        <v>44</v>
      </c>
      <c r="O207" s="72"/>
      <c r="P207" s="201">
        <f>O207*H207</f>
        <v>0</v>
      </c>
      <c r="Q207" s="201">
        <v>0</v>
      </c>
      <c r="R207" s="201">
        <f>Q207*H207</f>
        <v>0</v>
      </c>
      <c r="S207" s="201">
        <v>0</v>
      </c>
      <c r="T207" s="202">
        <f>S207*H207</f>
        <v>0</v>
      </c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R207" s="203" t="s">
        <v>153</v>
      </c>
      <c r="AT207" s="203" t="s">
        <v>148</v>
      </c>
      <c r="AU207" s="203" t="s">
        <v>88</v>
      </c>
      <c r="AY207" s="18" t="s">
        <v>146</v>
      </c>
      <c r="BE207" s="204">
        <f>IF(N207="základní",J207,0)</f>
        <v>0</v>
      </c>
      <c r="BF207" s="204">
        <f>IF(N207="snížená",J207,0)</f>
        <v>0</v>
      </c>
      <c r="BG207" s="204">
        <f>IF(N207="zákl. přenesená",J207,0)</f>
        <v>0</v>
      </c>
      <c r="BH207" s="204">
        <f>IF(N207="sníž. přenesená",J207,0)</f>
        <v>0</v>
      </c>
      <c r="BI207" s="204">
        <f>IF(N207="nulová",J207,0)</f>
        <v>0</v>
      </c>
      <c r="BJ207" s="18" t="s">
        <v>86</v>
      </c>
      <c r="BK207" s="204">
        <f>ROUND(I207*H207,2)</f>
        <v>0</v>
      </c>
      <c r="BL207" s="18" t="s">
        <v>153</v>
      </c>
      <c r="BM207" s="203" t="s">
        <v>598</v>
      </c>
    </row>
    <row r="208" spans="1:65" s="13" customFormat="1" ht="22.5">
      <c r="B208" s="205"/>
      <c r="C208" s="206"/>
      <c r="D208" s="207" t="s">
        <v>155</v>
      </c>
      <c r="E208" s="208" t="s">
        <v>1</v>
      </c>
      <c r="F208" s="209" t="s">
        <v>599</v>
      </c>
      <c r="G208" s="206"/>
      <c r="H208" s="210">
        <v>60.036000000000001</v>
      </c>
      <c r="I208" s="211"/>
      <c r="J208" s="206"/>
      <c r="K208" s="206"/>
      <c r="L208" s="212"/>
      <c r="M208" s="213"/>
      <c r="N208" s="214"/>
      <c r="O208" s="214"/>
      <c r="P208" s="214"/>
      <c r="Q208" s="214"/>
      <c r="R208" s="214"/>
      <c r="S208" s="214"/>
      <c r="T208" s="215"/>
      <c r="AT208" s="216" t="s">
        <v>155</v>
      </c>
      <c r="AU208" s="216" t="s">
        <v>88</v>
      </c>
      <c r="AV208" s="13" t="s">
        <v>88</v>
      </c>
      <c r="AW208" s="13" t="s">
        <v>34</v>
      </c>
      <c r="AX208" s="13" t="s">
        <v>79</v>
      </c>
      <c r="AY208" s="216" t="s">
        <v>146</v>
      </c>
    </row>
    <row r="209" spans="1:65" s="13" customFormat="1" ht="22.5">
      <c r="B209" s="205"/>
      <c r="C209" s="206"/>
      <c r="D209" s="207" t="s">
        <v>155</v>
      </c>
      <c r="E209" s="208" t="s">
        <v>1</v>
      </c>
      <c r="F209" s="209" t="s">
        <v>600</v>
      </c>
      <c r="G209" s="206"/>
      <c r="H209" s="210">
        <v>129.38800000000001</v>
      </c>
      <c r="I209" s="211"/>
      <c r="J209" s="206"/>
      <c r="K209" s="206"/>
      <c r="L209" s="212"/>
      <c r="M209" s="213"/>
      <c r="N209" s="214"/>
      <c r="O209" s="214"/>
      <c r="P209" s="214"/>
      <c r="Q209" s="214"/>
      <c r="R209" s="214"/>
      <c r="S209" s="214"/>
      <c r="T209" s="215"/>
      <c r="AT209" s="216" t="s">
        <v>155</v>
      </c>
      <c r="AU209" s="216" t="s">
        <v>88</v>
      </c>
      <c r="AV209" s="13" t="s">
        <v>88</v>
      </c>
      <c r="AW209" s="13" t="s">
        <v>34</v>
      </c>
      <c r="AX209" s="13" t="s">
        <v>79</v>
      </c>
      <c r="AY209" s="216" t="s">
        <v>146</v>
      </c>
    </row>
    <row r="210" spans="1:65" s="15" customFormat="1" ht="11.25">
      <c r="B210" s="227"/>
      <c r="C210" s="228"/>
      <c r="D210" s="207" t="s">
        <v>155</v>
      </c>
      <c r="E210" s="229" t="s">
        <v>1</v>
      </c>
      <c r="F210" s="230" t="s">
        <v>170</v>
      </c>
      <c r="G210" s="228"/>
      <c r="H210" s="231">
        <v>189.42400000000001</v>
      </c>
      <c r="I210" s="232"/>
      <c r="J210" s="228"/>
      <c r="K210" s="228"/>
      <c r="L210" s="233"/>
      <c r="M210" s="234"/>
      <c r="N210" s="235"/>
      <c r="O210" s="235"/>
      <c r="P210" s="235"/>
      <c r="Q210" s="235"/>
      <c r="R210" s="235"/>
      <c r="S210" s="235"/>
      <c r="T210" s="236"/>
      <c r="AT210" s="237" t="s">
        <v>155</v>
      </c>
      <c r="AU210" s="237" t="s">
        <v>88</v>
      </c>
      <c r="AV210" s="15" t="s">
        <v>153</v>
      </c>
      <c r="AW210" s="15" t="s">
        <v>34</v>
      </c>
      <c r="AX210" s="15" t="s">
        <v>86</v>
      </c>
      <c r="AY210" s="237" t="s">
        <v>146</v>
      </c>
    </row>
    <row r="211" spans="1:65" s="2" customFormat="1" ht="37.9" customHeight="1">
      <c r="A211" s="35"/>
      <c r="B211" s="36"/>
      <c r="C211" s="192" t="s">
        <v>312</v>
      </c>
      <c r="D211" s="192" t="s">
        <v>148</v>
      </c>
      <c r="E211" s="193" t="s">
        <v>481</v>
      </c>
      <c r="F211" s="194" t="s">
        <v>286</v>
      </c>
      <c r="G211" s="195" t="s">
        <v>183</v>
      </c>
      <c r="H211" s="196">
        <v>2651.9360000000001</v>
      </c>
      <c r="I211" s="197"/>
      <c r="J211" s="198">
        <f>ROUND(I211*H211,2)</f>
        <v>0</v>
      </c>
      <c r="K211" s="194" t="s">
        <v>152</v>
      </c>
      <c r="L211" s="40"/>
      <c r="M211" s="199" t="s">
        <v>1</v>
      </c>
      <c r="N211" s="200" t="s">
        <v>44</v>
      </c>
      <c r="O211" s="72"/>
      <c r="P211" s="201">
        <f>O211*H211</f>
        <v>0</v>
      </c>
      <c r="Q211" s="201">
        <v>0</v>
      </c>
      <c r="R211" s="201">
        <f>Q211*H211</f>
        <v>0</v>
      </c>
      <c r="S211" s="201">
        <v>0</v>
      </c>
      <c r="T211" s="202">
        <f>S211*H211</f>
        <v>0</v>
      </c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R211" s="203" t="s">
        <v>153</v>
      </c>
      <c r="AT211" s="203" t="s">
        <v>148</v>
      </c>
      <c r="AU211" s="203" t="s">
        <v>88</v>
      </c>
      <c r="AY211" s="18" t="s">
        <v>146</v>
      </c>
      <c r="BE211" s="204">
        <f>IF(N211="základní",J211,0)</f>
        <v>0</v>
      </c>
      <c r="BF211" s="204">
        <f>IF(N211="snížená",J211,0)</f>
        <v>0</v>
      </c>
      <c r="BG211" s="204">
        <f>IF(N211="zákl. přenesená",J211,0)</f>
        <v>0</v>
      </c>
      <c r="BH211" s="204">
        <f>IF(N211="sníž. přenesená",J211,0)</f>
        <v>0</v>
      </c>
      <c r="BI211" s="204">
        <f>IF(N211="nulová",J211,0)</f>
        <v>0</v>
      </c>
      <c r="BJ211" s="18" t="s">
        <v>86</v>
      </c>
      <c r="BK211" s="204">
        <f>ROUND(I211*H211,2)</f>
        <v>0</v>
      </c>
      <c r="BL211" s="18" t="s">
        <v>153</v>
      </c>
      <c r="BM211" s="203" t="s">
        <v>601</v>
      </c>
    </row>
    <row r="212" spans="1:65" s="14" customFormat="1" ht="11.25">
      <c r="B212" s="217"/>
      <c r="C212" s="218"/>
      <c r="D212" s="207" t="s">
        <v>155</v>
      </c>
      <c r="E212" s="219" t="s">
        <v>1</v>
      </c>
      <c r="F212" s="220" t="s">
        <v>288</v>
      </c>
      <c r="G212" s="218"/>
      <c r="H212" s="219" t="s">
        <v>1</v>
      </c>
      <c r="I212" s="221"/>
      <c r="J212" s="218"/>
      <c r="K212" s="218"/>
      <c r="L212" s="222"/>
      <c r="M212" s="223"/>
      <c r="N212" s="224"/>
      <c r="O212" s="224"/>
      <c r="P212" s="224"/>
      <c r="Q212" s="224"/>
      <c r="R212" s="224"/>
      <c r="S212" s="224"/>
      <c r="T212" s="225"/>
      <c r="AT212" s="226" t="s">
        <v>155</v>
      </c>
      <c r="AU212" s="226" t="s">
        <v>88</v>
      </c>
      <c r="AV212" s="14" t="s">
        <v>86</v>
      </c>
      <c r="AW212" s="14" t="s">
        <v>34</v>
      </c>
      <c r="AX212" s="14" t="s">
        <v>79</v>
      </c>
      <c r="AY212" s="226" t="s">
        <v>146</v>
      </c>
    </row>
    <row r="213" spans="1:65" s="13" customFormat="1" ht="11.25">
      <c r="B213" s="205"/>
      <c r="C213" s="206"/>
      <c r="D213" s="207" t="s">
        <v>155</v>
      </c>
      <c r="E213" s="208" t="s">
        <v>1</v>
      </c>
      <c r="F213" s="209" t="s">
        <v>602</v>
      </c>
      <c r="G213" s="206"/>
      <c r="H213" s="210">
        <v>2651.9360000000001</v>
      </c>
      <c r="I213" s="211"/>
      <c r="J213" s="206"/>
      <c r="K213" s="206"/>
      <c r="L213" s="212"/>
      <c r="M213" s="213"/>
      <c r="N213" s="214"/>
      <c r="O213" s="214"/>
      <c r="P213" s="214"/>
      <c r="Q213" s="214"/>
      <c r="R213" s="214"/>
      <c r="S213" s="214"/>
      <c r="T213" s="215"/>
      <c r="AT213" s="216" t="s">
        <v>155</v>
      </c>
      <c r="AU213" s="216" t="s">
        <v>88</v>
      </c>
      <c r="AV213" s="13" t="s">
        <v>88</v>
      </c>
      <c r="AW213" s="13" t="s">
        <v>34</v>
      </c>
      <c r="AX213" s="13" t="s">
        <v>86</v>
      </c>
      <c r="AY213" s="216" t="s">
        <v>146</v>
      </c>
    </row>
    <row r="214" spans="1:65" s="2" customFormat="1" ht="44.25" customHeight="1">
      <c r="A214" s="35"/>
      <c r="B214" s="36"/>
      <c r="C214" s="192" t="s">
        <v>434</v>
      </c>
      <c r="D214" s="192" t="s">
        <v>148</v>
      </c>
      <c r="E214" s="193" t="s">
        <v>291</v>
      </c>
      <c r="F214" s="194" t="s">
        <v>292</v>
      </c>
      <c r="G214" s="195" t="s">
        <v>183</v>
      </c>
      <c r="H214" s="196">
        <v>189.42400000000001</v>
      </c>
      <c r="I214" s="197"/>
      <c r="J214" s="198">
        <f>ROUND(I214*H214,2)</f>
        <v>0</v>
      </c>
      <c r="K214" s="194" t="s">
        <v>152</v>
      </c>
      <c r="L214" s="40"/>
      <c r="M214" s="199" t="s">
        <v>1</v>
      </c>
      <c r="N214" s="200" t="s">
        <v>44</v>
      </c>
      <c r="O214" s="72"/>
      <c r="P214" s="201">
        <f>O214*H214</f>
        <v>0</v>
      </c>
      <c r="Q214" s="201">
        <v>0</v>
      </c>
      <c r="R214" s="201">
        <f>Q214*H214</f>
        <v>0</v>
      </c>
      <c r="S214" s="201">
        <v>0</v>
      </c>
      <c r="T214" s="202">
        <f>S214*H214</f>
        <v>0</v>
      </c>
      <c r="U214" s="35"/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  <c r="AR214" s="203" t="s">
        <v>153</v>
      </c>
      <c r="AT214" s="203" t="s">
        <v>148</v>
      </c>
      <c r="AU214" s="203" t="s">
        <v>88</v>
      </c>
      <c r="AY214" s="18" t="s">
        <v>146</v>
      </c>
      <c r="BE214" s="204">
        <f>IF(N214="základní",J214,0)</f>
        <v>0</v>
      </c>
      <c r="BF214" s="204">
        <f>IF(N214="snížená",J214,0)</f>
        <v>0</v>
      </c>
      <c r="BG214" s="204">
        <f>IF(N214="zákl. přenesená",J214,0)</f>
        <v>0</v>
      </c>
      <c r="BH214" s="204">
        <f>IF(N214="sníž. přenesená",J214,0)</f>
        <v>0</v>
      </c>
      <c r="BI214" s="204">
        <f>IF(N214="nulová",J214,0)</f>
        <v>0</v>
      </c>
      <c r="BJ214" s="18" t="s">
        <v>86</v>
      </c>
      <c r="BK214" s="204">
        <f>ROUND(I214*H214,2)</f>
        <v>0</v>
      </c>
      <c r="BL214" s="18" t="s">
        <v>153</v>
      </c>
      <c r="BM214" s="203" t="s">
        <v>603</v>
      </c>
    </row>
    <row r="215" spans="1:65" s="13" customFormat="1" ht="22.5">
      <c r="B215" s="205"/>
      <c r="C215" s="206"/>
      <c r="D215" s="207" t="s">
        <v>155</v>
      </c>
      <c r="E215" s="208" t="s">
        <v>1</v>
      </c>
      <c r="F215" s="209" t="s">
        <v>599</v>
      </c>
      <c r="G215" s="206"/>
      <c r="H215" s="210">
        <v>60.036000000000001</v>
      </c>
      <c r="I215" s="211"/>
      <c r="J215" s="206"/>
      <c r="K215" s="206"/>
      <c r="L215" s="212"/>
      <c r="M215" s="213"/>
      <c r="N215" s="214"/>
      <c r="O215" s="214"/>
      <c r="P215" s="214"/>
      <c r="Q215" s="214"/>
      <c r="R215" s="214"/>
      <c r="S215" s="214"/>
      <c r="T215" s="215"/>
      <c r="AT215" s="216" t="s">
        <v>155</v>
      </c>
      <c r="AU215" s="216" t="s">
        <v>88</v>
      </c>
      <c r="AV215" s="13" t="s">
        <v>88</v>
      </c>
      <c r="AW215" s="13" t="s">
        <v>34</v>
      </c>
      <c r="AX215" s="13" t="s">
        <v>79</v>
      </c>
      <c r="AY215" s="216" t="s">
        <v>146</v>
      </c>
    </row>
    <row r="216" spans="1:65" s="13" customFormat="1" ht="22.5">
      <c r="B216" s="205"/>
      <c r="C216" s="206"/>
      <c r="D216" s="207" t="s">
        <v>155</v>
      </c>
      <c r="E216" s="208" t="s">
        <v>1</v>
      </c>
      <c r="F216" s="209" t="s">
        <v>600</v>
      </c>
      <c r="G216" s="206"/>
      <c r="H216" s="210">
        <v>129.38800000000001</v>
      </c>
      <c r="I216" s="211"/>
      <c r="J216" s="206"/>
      <c r="K216" s="206"/>
      <c r="L216" s="212"/>
      <c r="M216" s="213"/>
      <c r="N216" s="214"/>
      <c r="O216" s="214"/>
      <c r="P216" s="214"/>
      <c r="Q216" s="214"/>
      <c r="R216" s="214"/>
      <c r="S216" s="214"/>
      <c r="T216" s="215"/>
      <c r="AT216" s="216" t="s">
        <v>155</v>
      </c>
      <c r="AU216" s="216" t="s">
        <v>88</v>
      </c>
      <c r="AV216" s="13" t="s">
        <v>88</v>
      </c>
      <c r="AW216" s="13" t="s">
        <v>34</v>
      </c>
      <c r="AX216" s="13" t="s">
        <v>79</v>
      </c>
      <c r="AY216" s="216" t="s">
        <v>146</v>
      </c>
    </row>
    <row r="217" spans="1:65" s="15" customFormat="1" ht="11.25">
      <c r="B217" s="227"/>
      <c r="C217" s="228"/>
      <c r="D217" s="207" t="s">
        <v>155</v>
      </c>
      <c r="E217" s="229" t="s">
        <v>1</v>
      </c>
      <c r="F217" s="230" t="s">
        <v>170</v>
      </c>
      <c r="G217" s="228"/>
      <c r="H217" s="231">
        <v>189.42400000000001</v>
      </c>
      <c r="I217" s="232"/>
      <c r="J217" s="228"/>
      <c r="K217" s="228"/>
      <c r="L217" s="233"/>
      <c r="M217" s="234"/>
      <c r="N217" s="235"/>
      <c r="O217" s="235"/>
      <c r="P217" s="235"/>
      <c r="Q217" s="235"/>
      <c r="R217" s="235"/>
      <c r="S217" s="235"/>
      <c r="T217" s="236"/>
      <c r="AT217" s="237" t="s">
        <v>155</v>
      </c>
      <c r="AU217" s="237" t="s">
        <v>88</v>
      </c>
      <c r="AV217" s="15" t="s">
        <v>153</v>
      </c>
      <c r="AW217" s="15" t="s">
        <v>34</v>
      </c>
      <c r="AX217" s="15" t="s">
        <v>86</v>
      </c>
      <c r="AY217" s="237" t="s">
        <v>146</v>
      </c>
    </row>
    <row r="218" spans="1:65" s="12" customFormat="1" ht="22.9" customHeight="1">
      <c r="B218" s="176"/>
      <c r="C218" s="177"/>
      <c r="D218" s="178" t="s">
        <v>78</v>
      </c>
      <c r="E218" s="190" t="s">
        <v>294</v>
      </c>
      <c r="F218" s="190" t="s">
        <v>295</v>
      </c>
      <c r="G218" s="177"/>
      <c r="H218" s="177"/>
      <c r="I218" s="180"/>
      <c r="J218" s="191">
        <f>BK218</f>
        <v>0</v>
      </c>
      <c r="K218" s="177"/>
      <c r="L218" s="182"/>
      <c r="M218" s="183"/>
      <c r="N218" s="184"/>
      <c r="O218" s="184"/>
      <c r="P218" s="185">
        <f>P219</f>
        <v>0</v>
      </c>
      <c r="Q218" s="184"/>
      <c r="R218" s="185">
        <f>R219</f>
        <v>0</v>
      </c>
      <c r="S218" s="184"/>
      <c r="T218" s="186">
        <f>T219</f>
        <v>0</v>
      </c>
      <c r="AR218" s="187" t="s">
        <v>86</v>
      </c>
      <c r="AT218" s="188" t="s">
        <v>78</v>
      </c>
      <c r="AU218" s="188" t="s">
        <v>86</v>
      </c>
      <c r="AY218" s="187" t="s">
        <v>146</v>
      </c>
      <c r="BK218" s="189">
        <f>BK219</f>
        <v>0</v>
      </c>
    </row>
    <row r="219" spans="1:65" s="2" customFormat="1" ht="44.25" customHeight="1">
      <c r="A219" s="35"/>
      <c r="B219" s="36"/>
      <c r="C219" s="192" t="s">
        <v>439</v>
      </c>
      <c r="D219" s="192" t="s">
        <v>148</v>
      </c>
      <c r="E219" s="193" t="s">
        <v>494</v>
      </c>
      <c r="F219" s="194" t="s">
        <v>495</v>
      </c>
      <c r="G219" s="195" t="s">
        <v>183</v>
      </c>
      <c r="H219" s="196">
        <v>0.82</v>
      </c>
      <c r="I219" s="197"/>
      <c r="J219" s="198">
        <f>ROUND(I219*H219,2)</f>
        <v>0</v>
      </c>
      <c r="K219" s="194" t="s">
        <v>152</v>
      </c>
      <c r="L219" s="40"/>
      <c r="M219" s="199" t="s">
        <v>1</v>
      </c>
      <c r="N219" s="200" t="s">
        <v>44</v>
      </c>
      <c r="O219" s="72"/>
      <c r="P219" s="201">
        <f>O219*H219</f>
        <v>0</v>
      </c>
      <c r="Q219" s="201">
        <v>0</v>
      </c>
      <c r="R219" s="201">
        <f>Q219*H219</f>
        <v>0</v>
      </c>
      <c r="S219" s="201">
        <v>0</v>
      </c>
      <c r="T219" s="202">
        <f>S219*H219</f>
        <v>0</v>
      </c>
      <c r="U219" s="35"/>
      <c r="V219" s="35"/>
      <c r="W219" s="35"/>
      <c r="X219" s="35"/>
      <c r="Y219" s="35"/>
      <c r="Z219" s="35"/>
      <c r="AA219" s="35"/>
      <c r="AB219" s="35"/>
      <c r="AC219" s="35"/>
      <c r="AD219" s="35"/>
      <c r="AE219" s="35"/>
      <c r="AR219" s="203" t="s">
        <v>153</v>
      </c>
      <c r="AT219" s="203" t="s">
        <v>148</v>
      </c>
      <c r="AU219" s="203" t="s">
        <v>88</v>
      </c>
      <c r="AY219" s="18" t="s">
        <v>146</v>
      </c>
      <c r="BE219" s="204">
        <f>IF(N219="základní",J219,0)</f>
        <v>0</v>
      </c>
      <c r="BF219" s="204">
        <f>IF(N219="snížená",J219,0)</f>
        <v>0</v>
      </c>
      <c r="BG219" s="204">
        <f>IF(N219="zákl. přenesená",J219,0)</f>
        <v>0</v>
      </c>
      <c r="BH219" s="204">
        <f>IF(N219="sníž. přenesená",J219,0)</f>
        <v>0</v>
      </c>
      <c r="BI219" s="204">
        <f>IF(N219="nulová",J219,0)</f>
        <v>0</v>
      </c>
      <c r="BJ219" s="18" t="s">
        <v>86</v>
      </c>
      <c r="BK219" s="204">
        <f>ROUND(I219*H219,2)</f>
        <v>0</v>
      </c>
      <c r="BL219" s="18" t="s">
        <v>153</v>
      </c>
      <c r="BM219" s="203" t="s">
        <v>604</v>
      </c>
    </row>
    <row r="220" spans="1:65" s="12" customFormat="1" ht="25.9" customHeight="1">
      <c r="B220" s="176"/>
      <c r="C220" s="177"/>
      <c r="D220" s="178" t="s">
        <v>78</v>
      </c>
      <c r="E220" s="179" t="s">
        <v>300</v>
      </c>
      <c r="F220" s="179" t="s">
        <v>301</v>
      </c>
      <c r="G220" s="177"/>
      <c r="H220" s="177"/>
      <c r="I220" s="180"/>
      <c r="J220" s="181">
        <f>BK220</f>
        <v>0</v>
      </c>
      <c r="K220" s="177"/>
      <c r="L220" s="182"/>
      <c r="M220" s="183"/>
      <c r="N220" s="184"/>
      <c r="O220" s="184"/>
      <c r="P220" s="185">
        <f>P221+P234</f>
        <v>0</v>
      </c>
      <c r="Q220" s="184"/>
      <c r="R220" s="185">
        <f>R221+R234</f>
        <v>0.11360592</v>
      </c>
      <c r="S220" s="184"/>
      <c r="T220" s="186">
        <f>T221+T234</f>
        <v>0</v>
      </c>
      <c r="AR220" s="187" t="s">
        <v>88</v>
      </c>
      <c r="AT220" s="188" t="s">
        <v>78</v>
      </c>
      <c r="AU220" s="188" t="s">
        <v>79</v>
      </c>
      <c r="AY220" s="187" t="s">
        <v>146</v>
      </c>
      <c r="BK220" s="189">
        <f>BK221+BK234</f>
        <v>0</v>
      </c>
    </row>
    <row r="221" spans="1:65" s="12" customFormat="1" ht="22.9" customHeight="1">
      <c r="B221" s="176"/>
      <c r="C221" s="177"/>
      <c r="D221" s="178" t="s">
        <v>78</v>
      </c>
      <c r="E221" s="190" t="s">
        <v>605</v>
      </c>
      <c r="F221" s="190" t="s">
        <v>606</v>
      </c>
      <c r="G221" s="177"/>
      <c r="H221" s="177"/>
      <c r="I221" s="180"/>
      <c r="J221" s="191">
        <f>BK221</f>
        <v>0</v>
      </c>
      <c r="K221" s="177"/>
      <c r="L221" s="182"/>
      <c r="M221" s="183"/>
      <c r="N221" s="184"/>
      <c r="O221" s="184"/>
      <c r="P221" s="185">
        <f>SUM(P222:P233)</f>
        <v>0</v>
      </c>
      <c r="Q221" s="184"/>
      <c r="R221" s="185">
        <f>SUM(R222:R233)</f>
        <v>0.10475592</v>
      </c>
      <c r="S221" s="184"/>
      <c r="T221" s="186">
        <f>SUM(T222:T233)</f>
        <v>0</v>
      </c>
      <c r="AR221" s="187" t="s">
        <v>88</v>
      </c>
      <c r="AT221" s="188" t="s">
        <v>78</v>
      </c>
      <c r="AU221" s="188" t="s">
        <v>86</v>
      </c>
      <c r="AY221" s="187" t="s">
        <v>146</v>
      </c>
      <c r="BK221" s="189">
        <f>SUM(BK222:BK233)</f>
        <v>0</v>
      </c>
    </row>
    <row r="222" spans="1:65" s="2" customFormat="1" ht="24.2" customHeight="1">
      <c r="A222" s="35"/>
      <c r="B222" s="36"/>
      <c r="C222" s="192" t="s">
        <v>443</v>
      </c>
      <c r="D222" s="192" t="s">
        <v>148</v>
      </c>
      <c r="E222" s="193" t="s">
        <v>607</v>
      </c>
      <c r="F222" s="194" t="s">
        <v>608</v>
      </c>
      <c r="G222" s="195" t="s">
        <v>151</v>
      </c>
      <c r="H222" s="196">
        <v>100.69</v>
      </c>
      <c r="I222" s="197"/>
      <c r="J222" s="198">
        <f>ROUND(I222*H222,2)</f>
        <v>0</v>
      </c>
      <c r="K222" s="194" t="s">
        <v>152</v>
      </c>
      <c r="L222" s="40"/>
      <c r="M222" s="199" t="s">
        <v>1</v>
      </c>
      <c r="N222" s="200" t="s">
        <v>44</v>
      </c>
      <c r="O222" s="72"/>
      <c r="P222" s="201">
        <f>O222*H222</f>
        <v>0</v>
      </c>
      <c r="Q222" s="201">
        <v>0</v>
      </c>
      <c r="R222" s="201">
        <f>Q222*H222</f>
        <v>0</v>
      </c>
      <c r="S222" s="201">
        <v>0</v>
      </c>
      <c r="T222" s="202">
        <f>S222*H222</f>
        <v>0</v>
      </c>
      <c r="U222" s="35"/>
      <c r="V222" s="35"/>
      <c r="W222" s="35"/>
      <c r="X222" s="35"/>
      <c r="Y222" s="35"/>
      <c r="Z222" s="35"/>
      <c r="AA222" s="35"/>
      <c r="AB222" s="35"/>
      <c r="AC222" s="35"/>
      <c r="AD222" s="35"/>
      <c r="AE222" s="35"/>
      <c r="AR222" s="203" t="s">
        <v>229</v>
      </c>
      <c r="AT222" s="203" t="s">
        <v>148</v>
      </c>
      <c r="AU222" s="203" t="s">
        <v>88</v>
      </c>
      <c r="AY222" s="18" t="s">
        <v>146</v>
      </c>
      <c r="BE222" s="204">
        <f>IF(N222="základní",J222,0)</f>
        <v>0</v>
      </c>
      <c r="BF222" s="204">
        <f>IF(N222="snížená",J222,0)</f>
        <v>0</v>
      </c>
      <c r="BG222" s="204">
        <f>IF(N222="zákl. přenesená",J222,0)</f>
        <v>0</v>
      </c>
      <c r="BH222" s="204">
        <f>IF(N222="sníž. přenesená",J222,0)</f>
        <v>0</v>
      </c>
      <c r="BI222" s="204">
        <f>IF(N222="nulová",J222,0)</f>
        <v>0</v>
      </c>
      <c r="BJ222" s="18" t="s">
        <v>86</v>
      </c>
      <c r="BK222" s="204">
        <f>ROUND(I222*H222,2)</f>
        <v>0</v>
      </c>
      <c r="BL222" s="18" t="s">
        <v>229</v>
      </c>
      <c r="BM222" s="203" t="s">
        <v>609</v>
      </c>
    </row>
    <row r="223" spans="1:65" s="2" customFormat="1" ht="24.2" customHeight="1">
      <c r="A223" s="35"/>
      <c r="B223" s="36"/>
      <c r="C223" s="238" t="s">
        <v>445</v>
      </c>
      <c r="D223" s="238" t="s">
        <v>196</v>
      </c>
      <c r="E223" s="239" t="s">
        <v>610</v>
      </c>
      <c r="F223" s="240" t="s">
        <v>611</v>
      </c>
      <c r="G223" s="241" t="s">
        <v>151</v>
      </c>
      <c r="H223" s="242">
        <v>117.354</v>
      </c>
      <c r="I223" s="243"/>
      <c r="J223" s="244">
        <f>ROUND(I223*H223,2)</f>
        <v>0</v>
      </c>
      <c r="K223" s="240" t="s">
        <v>152</v>
      </c>
      <c r="L223" s="245"/>
      <c r="M223" s="246" t="s">
        <v>1</v>
      </c>
      <c r="N223" s="247" t="s">
        <v>44</v>
      </c>
      <c r="O223" s="72"/>
      <c r="P223" s="201">
        <f>O223*H223</f>
        <v>0</v>
      </c>
      <c r="Q223" s="201">
        <v>2.9999999999999997E-4</v>
      </c>
      <c r="R223" s="201">
        <f>Q223*H223</f>
        <v>3.52062E-2</v>
      </c>
      <c r="S223" s="201">
        <v>0</v>
      </c>
      <c r="T223" s="202">
        <f>S223*H223</f>
        <v>0</v>
      </c>
      <c r="U223" s="35"/>
      <c r="V223" s="35"/>
      <c r="W223" s="35"/>
      <c r="X223" s="35"/>
      <c r="Y223" s="35"/>
      <c r="Z223" s="35"/>
      <c r="AA223" s="35"/>
      <c r="AB223" s="35"/>
      <c r="AC223" s="35"/>
      <c r="AD223" s="35"/>
      <c r="AE223" s="35"/>
      <c r="AR223" s="203" t="s">
        <v>308</v>
      </c>
      <c r="AT223" s="203" t="s">
        <v>196</v>
      </c>
      <c r="AU223" s="203" t="s">
        <v>88</v>
      </c>
      <c r="AY223" s="18" t="s">
        <v>146</v>
      </c>
      <c r="BE223" s="204">
        <f>IF(N223="základní",J223,0)</f>
        <v>0</v>
      </c>
      <c r="BF223" s="204">
        <f>IF(N223="snížená",J223,0)</f>
        <v>0</v>
      </c>
      <c r="BG223" s="204">
        <f>IF(N223="zákl. přenesená",J223,0)</f>
        <v>0</v>
      </c>
      <c r="BH223" s="204">
        <f>IF(N223="sníž. přenesená",J223,0)</f>
        <v>0</v>
      </c>
      <c r="BI223" s="204">
        <f>IF(N223="nulová",J223,0)</f>
        <v>0</v>
      </c>
      <c r="BJ223" s="18" t="s">
        <v>86</v>
      </c>
      <c r="BK223" s="204">
        <f>ROUND(I223*H223,2)</f>
        <v>0</v>
      </c>
      <c r="BL223" s="18" t="s">
        <v>229</v>
      </c>
      <c r="BM223" s="203" t="s">
        <v>612</v>
      </c>
    </row>
    <row r="224" spans="1:65" s="13" customFormat="1" ht="11.25">
      <c r="B224" s="205"/>
      <c r="C224" s="206"/>
      <c r="D224" s="207" t="s">
        <v>155</v>
      </c>
      <c r="E224" s="206"/>
      <c r="F224" s="209" t="s">
        <v>613</v>
      </c>
      <c r="G224" s="206"/>
      <c r="H224" s="210">
        <v>117.354</v>
      </c>
      <c r="I224" s="211"/>
      <c r="J224" s="206"/>
      <c r="K224" s="206"/>
      <c r="L224" s="212"/>
      <c r="M224" s="213"/>
      <c r="N224" s="214"/>
      <c r="O224" s="214"/>
      <c r="P224" s="214"/>
      <c r="Q224" s="214"/>
      <c r="R224" s="214"/>
      <c r="S224" s="214"/>
      <c r="T224" s="215"/>
      <c r="AT224" s="216" t="s">
        <v>155</v>
      </c>
      <c r="AU224" s="216" t="s">
        <v>88</v>
      </c>
      <c r="AV224" s="13" t="s">
        <v>88</v>
      </c>
      <c r="AW224" s="13" t="s">
        <v>4</v>
      </c>
      <c r="AX224" s="13" t="s">
        <v>86</v>
      </c>
      <c r="AY224" s="216" t="s">
        <v>146</v>
      </c>
    </row>
    <row r="225" spans="1:65" s="2" customFormat="1" ht="33" customHeight="1">
      <c r="A225" s="35"/>
      <c r="B225" s="36"/>
      <c r="C225" s="192" t="s">
        <v>450</v>
      </c>
      <c r="D225" s="192" t="s">
        <v>148</v>
      </c>
      <c r="E225" s="193" t="s">
        <v>614</v>
      </c>
      <c r="F225" s="194" t="s">
        <v>615</v>
      </c>
      <c r="G225" s="195" t="s">
        <v>252</v>
      </c>
      <c r="H225" s="196">
        <v>178.42</v>
      </c>
      <c r="I225" s="197"/>
      <c r="J225" s="198">
        <f>ROUND(I225*H225,2)</f>
        <v>0</v>
      </c>
      <c r="K225" s="194" t="s">
        <v>152</v>
      </c>
      <c r="L225" s="40"/>
      <c r="M225" s="199" t="s">
        <v>1</v>
      </c>
      <c r="N225" s="200" t="s">
        <v>44</v>
      </c>
      <c r="O225" s="72"/>
      <c r="P225" s="201">
        <f>O225*H225</f>
        <v>0</v>
      </c>
      <c r="Q225" s="201">
        <v>2.0999999999999999E-5</v>
      </c>
      <c r="R225" s="201">
        <f>Q225*H225</f>
        <v>3.7468199999999997E-3</v>
      </c>
      <c r="S225" s="201">
        <v>0</v>
      </c>
      <c r="T225" s="202">
        <f>S225*H225</f>
        <v>0</v>
      </c>
      <c r="U225" s="35"/>
      <c r="V225" s="35"/>
      <c r="W225" s="35"/>
      <c r="X225" s="35"/>
      <c r="Y225" s="35"/>
      <c r="Z225" s="35"/>
      <c r="AA225" s="35"/>
      <c r="AB225" s="35"/>
      <c r="AC225" s="35"/>
      <c r="AD225" s="35"/>
      <c r="AE225" s="35"/>
      <c r="AR225" s="203" t="s">
        <v>229</v>
      </c>
      <c r="AT225" s="203" t="s">
        <v>148</v>
      </c>
      <c r="AU225" s="203" t="s">
        <v>88</v>
      </c>
      <c r="AY225" s="18" t="s">
        <v>146</v>
      </c>
      <c r="BE225" s="204">
        <f>IF(N225="základní",J225,0)</f>
        <v>0</v>
      </c>
      <c r="BF225" s="204">
        <f>IF(N225="snížená",J225,0)</f>
        <v>0</v>
      </c>
      <c r="BG225" s="204">
        <f>IF(N225="zákl. přenesená",J225,0)</f>
        <v>0</v>
      </c>
      <c r="BH225" s="204">
        <f>IF(N225="sníž. přenesená",J225,0)</f>
        <v>0</v>
      </c>
      <c r="BI225" s="204">
        <f>IF(N225="nulová",J225,0)</f>
        <v>0</v>
      </c>
      <c r="BJ225" s="18" t="s">
        <v>86</v>
      </c>
      <c r="BK225" s="204">
        <f>ROUND(I225*H225,2)</f>
        <v>0</v>
      </c>
      <c r="BL225" s="18" t="s">
        <v>229</v>
      </c>
      <c r="BM225" s="203" t="s">
        <v>616</v>
      </c>
    </row>
    <row r="226" spans="1:65" s="2" customFormat="1" ht="62.65" customHeight="1">
      <c r="A226" s="35"/>
      <c r="B226" s="36"/>
      <c r="C226" s="192" t="s">
        <v>454</v>
      </c>
      <c r="D226" s="192" t="s">
        <v>148</v>
      </c>
      <c r="E226" s="193" t="s">
        <v>617</v>
      </c>
      <c r="F226" s="194" t="s">
        <v>618</v>
      </c>
      <c r="G226" s="195" t="s">
        <v>151</v>
      </c>
      <c r="H226" s="196">
        <v>22.3</v>
      </c>
      <c r="I226" s="197"/>
      <c r="J226" s="198">
        <f>ROUND(I226*H226,2)</f>
        <v>0</v>
      </c>
      <c r="K226" s="194" t="s">
        <v>152</v>
      </c>
      <c r="L226" s="40"/>
      <c r="M226" s="199" t="s">
        <v>1</v>
      </c>
      <c r="N226" s="200" t="s">
        <v>44</v>
      </c>
      <c r="O226" s="72"/>
      <c r="P226" s="201">
        <f>O226*H226</f>
        <v>0</v>
      </c>
      <c r="Q226" s="201">
        <v>0</v>
      </c>
      <c r="R226" s="201">
        <f>Q226*H226</f>
        <v>0</v>
      </c>
      <c r="S226" s="201">
        <v>0</v>
      </c>
      <c r="T226" s="202">
        <f>S226*H226</f>
        <v>0</v>
      </c>
      <c r="U226" s="35"/>
      <c r="V226" s="35"/>
      <c r="W226" s="35"/>
      <c r="X226" s="35"/>
      <c r="Y226" s="35"/>
      <c r="Z226" s="35"/>
      <c r="AA226" s="35"/>
      <c r="AB226" s="35"/>
      <c r="AC226" s="35"/>
      <c r="AD226" s="35"/>
      <c r="AE226" s="35"/>
      <c r="AR226" s="203" t="s">
        <v>153</v>
      </c>
      <c r="AT226" s="203" t="s">
        <v>148</v>
      </c>
      <c r="AU226" s="203" t="s">
        <v>88</v>
      </c>
      <c r="AY226" s="18" t="s">
        <v>146</v>
      </c>
      <c r="BE226" s="204">
        <f>IF(N226="základní",J226,0)</f>
        <v>0</v>
      </c>
      <c r="BF226" s="204">
        <f>IF(N226="snížená",J226,0)</f>
        <v>0</v>
      </c>
      <c r="BG226" s="204">
        <f>IF(N226="zákl. přenesená",J226,0)</f>
        <v>0</v>
      </c>
      <c r="BH226" s="204">
        <f>IF(N226="sníž. přenesená",J226,0)</f>
        <v>0</v>
      </c>
      <c r="BI226" s="204">
        <f>IF(N226="nulová",J226,0)</f>
        <v>0</v>
      </c>
      <c r="BJ226" s="18" t="s">
        <v>86</v>
      </c>
      <c r="BK226" s="204">
        <f>ROUND(I226*H226,2)</f>
        <v>0</v>
      </c>
      <c r="BL226" s="18" t="s">
        <v>153</v>
      </c>
      <c r="BM226" s="203" t="s">
        <v>619</v>
      </c>
    </row>
    <row r="227" spans="1:65" s="2" customFormat="1" ht="21.75" customHeight="1">
      <c r="A227" s="35"/>
      <c r="B227" s="36"/>
      <c r="C227" s="238" t="s">
        <v>458</v>
      </c>
      <c r="D227" s="238" t="s">
        <v>196</v>
      </c>
      <c r="E227" s="239" t="s">
        <v>620</v>
      </c>
      <c r="F227" s="240" t="s">
        <v>621</v>
      </c>
      <c r="G227" s="241" t="s">
        <v>151</v>
      </c>
      <c r="H227" s="242">
        <v>25.991</v>
      </c>
      <c r="I227" s="243"/>
      <c r="J227" s="244">
        <f>ROUND(I227*H227,2)</f>
        <v>0</v>
      </c>
      <c r="K227" s="240" t="s">
        <v>1</v>
      </c>
      <c r="L227" s="245"/>
      <c r="M227" s="246" t="s">
        <v>1</v>
      </c>
      <c r="N227" s="247" t="s">
        <v>44</v>
      </c>
      <c r="O227" s="72"/>
      <c r="P227" s="201">
        <f>O227*H227</f>
        <v>0</v>
      </c>
      <c r="Q227" s="201">
        <v>1.9E-3</v>
      </c>
      <c r="R227" s="201">
        <f>Q227*H227</f>
        <v>4.93829E-2</v>
      </c>
      <c r="S227" s="201">
        <v>0</v>
      </c>
      <c r="T227" s="202">
        <f>S227*H227</f>
        <v>0</v>
      </c>
      <c r="U227" s="35"/>
      <c r="V227" s="35"/>
      <c r="W227" s="35"/>
      <c r="X227" s="35"/>
      <c r="Y227" s="35"/>
      <c r="Z227" s="35"/>
      <c r="AA227" s="35"/>
      <c r="AB227" s="35"/>
      <c r="AC227" s="35"/>
      <c r="AD227" s="35"/>
      <c r="AE227" s="35"/>
      <c r="AR227" s="203" t="s">
        <v>190</v>
      </c>
      <c r="AT227" s="203" t="s">
        <v>196</v>
      </c>
      <c r="AU227" s="203" t="s">
        <v>88</v>
      </c>
      <c r="AY227" s="18" t="s">
        <v>146</v>
      </c>
      <c r="BE227" s="204">
        <f>IF(N227="základní",J227,0)</f>
        <v>0</v>
      </c>
      <c r="BF227" s="204">
        <f>IF(N227="snížená",J227,0)</f>
        <v>0</v>
      </c>
      <c r="BG227" s="204">
        <f>IF(N227="zákl. přenesená",J227,0)</f>
        <v>0</v>
      </c>
      <c r="BH227" s="204">
        <f>IF(N227="sníž. přenesená",J227,0)</f>
        <v>0</v>
      </c>
      <c r="BI227" s="204">
        <f>IF(N227="nulová",J227,0)</f>
        <v>0</v>
      </c>
      <c r="BJ227" s="18" t="s">
        <v>86</v>
      </c>
      <c r="BK227" s="204">
        <f>ROUND(I227*H227,2)</f>
        <v>0</v>
      </c>
      <c r="BL227" s="18" t="s">
        <v>153</v>
      </c>
      <c r="BM227" s="203" t="s">
        <v>622</v>
      </c>
    </row>
    <row r="228" spans="1:65" s="13" customFormat="1" ht="11.25">
      <c r="B228" s="205"/>
      <c r="C228" s="206"/>
      <c r="D228" s="207" t="s">
        <v>155</v>
      </c>
      <c r="E228" s="206"/>
      <c r="F228" s="209" t="s">
        <v>623</v>
      </c>
      <c r="G228" s="206"/>
      <c r="H228" s="210">
        <v>25.991</v>
      </c>
      <c r="I228" s="211"/>
      <c r="J228" s="206"/>
      <c r="K228" s="206"/>
      <c r="L228" s="212"/>
      <c r="M228" s="213"/>
      <c r="N228" s="214"/>
      <c r="O228" s="214"/>
      <c r="P228" s="214"/>
      <c r="Q228" s="214"/>
      <c r="R228" s="214"/>
      <c r="S228" s="214"/>
      <c r="T228" s="215"/>
      <c r="AT228" s="216" t="s">
        <v>155</v>
      </c>
      <c r="AU228" s="216" t="s">
        <v>88</v>
      </c>
      <c r="AV228" s="13" t="s">
        <v>88</v>
      </c>
      <c r="AW228" s="13" t="s">
        <v>4</v>
      </c>
      <c r="AX228" s="13" t="s">
        <v>86</v>
      </c>
      <c r="AY228" s="216" t="s">
        <v>146</v>
      </c>
    </row>
    <row r="229" spans="1:65" s="2" customFormat="1" ht="24.2" customHeight="1">
      <c r="A229" s="35"/>
      <c r="B229" s="36"/>
      <c r="C229" s="192" t="s">
        <v>462</v>
      </c>
      <c r="D229" s="192" t="s">
        <v>148</v>
      </c>
      <c r="E229" s="193" t="s">
        <v>624</v>
      </c>
      <c r="F229" s="194" t="s">
        <v>625</v>
      </c>
      <c r="G229" s="195" t="s">
        <v>220</v>
      </c>
      <c r="H229" s="196">
        <v>2</v>
      </c>
      <c r="I229" s="197"/>
      <c r="J229" s="198">
        <f>ROUND(I229*H229,2)</f>
        <v>0</v>
      </c>
      <c r="K229" s="194" t="s">
        <v>1</v>
      </c>
      <c r="L229" s="40"/>
      <c r="M229" s="199" t="s">
        <v>1</v>
      </c>
      <c r="N229" s="200" t="s">
        <v>44</v>
      </c>
      <c r="O229" s="72"/>
      <c r="P229" s="201">
        <f>O229*H229</f>
        <v>0</v>
      </c>
      <c r="Q229" s="201">
        <v>2.1000000000000001E-4</v>
      </c>
      <c r="R229" s="201">
        <f>Q229*H229</f>
        <v>4.2000000000000002E-4</v>
      </c>
      <c r="S229" s="201">
        <v>0</v>
      </c>
      <c r="T229" s="202">
        <f>S229*H229</f>
        <v>0</v>
      </c>
      <c r="U229" s="35"/>
      <c r="V229" s="35"/>
      <c r="W229" s="35"/>
      <c r="X229" s="35"/>
      <c r="Y229" s="35"/>
      <c r="Z229" s="35"/>
      <c r="AA229" s="35"/>
      <c r="AB229" s="35"/>
      <c r="AC229" s="35"/>
      <c r="AD229" s="35"/>
      <c r="AE229" s="35"/>
      <c r="AR229" s="203" t="s">
        <v>229</v>
      </c>
      <c r="AT229" s="203" t="s">
        <v>148</v>
      </c>
      <c r="AU229" s="203" t="s">
        <v>88</v>
      </c>
      <c r="AY229" s="18" t="s">
        <v>146</v>
      </c>
      <c r="BE229" s="204">
        <f>IF(N229="základní",J229,0)</f>
        <v>0</v>
      </c>
      <c r="BF229" s="204">
        <f>IF(N229="snížená",J229,0)</f>
        <v>0</v>
      </c>
      <c r="BG229" s="204">
        <f>IF(N229="zákl. přenesená",J229,0)</f>
        <v>0</v>
      </c>
      <c r="BH229" s="204">
        <f>IF(N229="sníž. přenesená",J229,0)</f>
        <v>0</v>
      </c>
      <c r="BI229" s="204">
        <f>IF(N229="nulová",J229,0)</f>
        <v>0</v>
      </c>
      <c r="BJ229" s="18" t="s">
        <v>86</v>
      </c>
      <c r="BK229" s="204">
        <f>ROUND(I229*H229,2)</f>
        <v>0</v>
      </c>
      <c r="BL229" s="18" t="s">
        <v>229</v>
      </c>
      <c r="BM229" s="203" t="s">
        <v>626</v>
      </c>
    </row>
    <row r="230" spans="1:65" s="13" customFormat="1" ht="11.25">
      <c r="B230" s="205"/>
      <c r="C230" s="206"/>
      <c r="D230" s="207" t="s">
        <v>155</v>
      </c>
      <c r="E230" s="208" t="s">
        <v>1</v>
      </c>
      <c r="F230" s="209" t="s">
        <v>88</v>
      </c>
      <c r="G230" s="206"/>
      <c r="H230" s="210">
        <v>2</v>
      </c>
      <c r="I230" s="211"/>
      <c r="J230" s="206"/>
      <c r="K230" s="206"/>
      <c r="L230" s="212"/>
      <c r="M230" s="213"/>
      <c r="N230" s="214"/>
      <c r="O230" s="214"/>
      <c r="P230" s="214"/>
      <c r="Q230" s="214"/>
      <c r="R230" s="214"/>
      <c r="S230" s="214"/>
      <c r="T230" s="215"/>
      <c r="AT230" s="216" t="s">
        <v>155</v>
      </c>
      <c r="AU230" s="216" t="s">
        <v>88</v>
      </c>
      <c r="AV230" s="13" t="s">
        <v>88</v>
      </c>
      <c r="AW230" s="13" t="s">
        <v>34</v>
      </c>
      <c r="AX230" s="13" t="s">
        <v>86</v>
      </c>
      <c r="AY230" s="216" t="s">
        <v>146</v>
      </c>
    </row>
    <row r="231" spans="1:65" s="2" customFormat="1" ht="16.5" customHeight="1">
      <c r="A231" s="35"/>
      <c r="B231" s="36"/>
      <c r="C231" s="238" t="s">
        <v>464</v>
      </c>
      <c r="D231" s="238" t="s">
        <v>196</v>
      </c>
      <c r="E231" s="239" t="s">
        <v>627</v>
      </c>
      <c r="F231" s="240" t="s">
        <v>628</v>
      </c>
      <c r="G231" s="241" t="s">
        <v>220</v>
      </c>
      <c r="H231" s="242">
        <v>2</v>
      </c>
      <c r="I231" s="243"/>
      <c r="J231" s="244">
        <f>ROUND(I231*H231,2)</f>
        <v>0</v>
      </c>
      <c r="K231" s="240" t="s">
        <v>1</v>
      </c>
      <c r="L231" s="245"/>
      <c r="M231" s="246" t="s">
        <v>1</v>
      </c>
      <c r="N231" s="247" t="s">
        <v>44</v>
      </c>
      <c r="O231" s="72"/>
      <c r="P231" s="201">
        <f>O231*H231</f>
        <v>0</v>
      </c>
      <c r="Q231" s="201">
        <v>8.0000000000000002E-3</v>
      </c>
      <c r="R231" s="201">
        <f>Q231*H231</f>
        <v>1.6E-2</v>
      </c>
      <c r="S231" s="201">
        <v>0</v>
      </c>
      <c r="T231" s="202">
        <f>S231*H231</f>
        <v>0</v>
      </c>
      <c r="U231" s="35"/>
      <c r="V231" s="35"/>
      <c r="W231" s="35"/>
      <c r="X231" s="35"/>
      <c r="Y231" s="35"/>
      <c r="Z231" s="35"/>
      <c r="AA231" s="35"/>
      <c r="AB231" s="35"/>
      <c r="AC231" s="35"/>
      <c r="AD231" s="35"/>
      <c r="AE231" s="35"/>
      <c r="AR231" s="203" t="s">
        <v>308</v>
      </c>
      <c r="AT231" s="203" t="s">
        <v>196</v>
      </c>
      <c r="AU231" s="203" t="s">
        <v>88</v>
      </c>
      <c r="AY231" s="18" t="s">
        <v>146</v>
      </c>
      <c r="BE231" s="204">
        <f>IF(N231="základní",J231,0)</f>
        <v>0</v>
      </c>
      <c r="BF231" s="204">
        <f>IF(N231="snížená",J231,0)</f>
        <v>0</v>
      </c>
      <c r="BG231" s="204">
        <f>IF(N231="zákl. přenesená",J231,0)</f>
        <v>0</v>
      </c>
      <c r="BH231" s="204">
        <f>IF(N231="sníž. přenesená",J231,0)</f>
        <v>0</v>
      </c>
      <c r="BI231" s="204">
        <f>IF(N231="nulová",J231,0)</f>
        <v>0</v>
      </c>
      <c r="BJ231" s="18" t="s">
        <v>86</v>
      </c>
      <c r="BK231" s="204">
        <f>ROUND(I231*H231,2)</f>
        <v>0</v>
      </c>
      <c r="BL231" s="18" t="s">
        <v>229</v>
      </c>
      <c r="BM231" s="203" t="s">
        <v>629</v>
      </c>
    </row>
    <row r="232" spans="1:65" s="13" customFormat="1" ht="11.25">
      <c r="B232" s="205"/>
      <c r="C232" s="206"/>
      <c r="D232" s="207" t="s">
        <v>155</v>
      </c>
      <c r="E232" s="208" t="s">
        <v>1</v>
      </c>
      <c r="F232" s="209" t="s">
        <v>88</v>
      </c>
      <c r="G232" s="206"/>
      <c r="H232" s="210">
        <v>2</v>
      </c>
      <c r="I232" s="211"/>
      <c r="J232" s="206"/>
      <c r="K232" s="206"/>
      <c r="L232" s="212"/>
      <c r="M232" s="213"/>
      <c r="N232" s="214"/>
      <c r="O232" s="214"/>
      <c r="P232" s="214"/>
      <c r="Q232" s="214"/>
      <c r="R232" s="214"/>
      <c r="S232" s="214"/>
      <c r="T232" s="215"/>
      <c r="AT232" s="216" t="s">
        <v>155</v>
      </c>
      <c r="AU232" s="216" t="s">
        <v>88</v>
      </c>
      <c r="AV232" s="13" t="s">
        <v>88</v>
      </c>
      <c r="AW232" s="13" t="s">
        <v>34</v>
      </c>
      <c r="AX232" s="13" t="s">
        <v>86</v>
      </c>
      <c r="AY232" s="216" t="s">
        <v>146</v>
      </c>
    </row>
    <row r="233" spans="1:65" s="2" customFormat="1" ht="49.15" customHeight="1">
      <c r="A233" s="35"/>
      <c r="B233" s="36"/>
      <c r="C233" s="192" t="s">
        <v>466</v>
      </c>
      <c r="D233" s="192" t="s">
        <v>148</v>
      </c>
      <c r="E233" s="193" t="s">
        <v>630</v>
      </c>
      <c r="F233" s="194" t="s">
        <v>631</v>
      </c>
      <c r="G233" s="195" t="s">
        <v>183</v>
      </c>
      <c r="H233" s="196">
        <v>5.5E-2</v>
      </c>
      <c r="I233" s="197"/>
      <c r="J233" s="198">
        <f>ROUND(I233*H233,2)</f>
        <v>0</v>
      </c>
      <c r="K233" s="194" t="s">
        <v>152</v>
      </c>
      <c r="L233" s="40"/>
      <c r="M233" s="199" t="s">
        <v>1</v>
      </c>
      <c r="N233" s="200" t="s">
        <v>44</v>
      </c>
      <c r="O233" s="72"/>
      <c r="P233" s="201">
        <f>O233*H233</f>
        <v>0</v>
      </c>
      <c r="Q233" s="201">
        <v>0</v>
      </c>
      <c r="R233" s="201">
        <f>Q233*H233</f>
        <v>0</v>
      </c>
      <c r="S233" s="201">
        <v>0</v>
      </c>
      <c r="T233" s="202">
        <f>S233*H233</f>
        <v>0</v>
      </c>
      <c r="U233" s="35"/>
      <c r="V233" s="35"/>
      <c r="W233" s="35"/>
      <c r="X233" s="35"/>
      <c r="Y233" s="35"/>
      <c r="Z233" s="35"/>
      <c r="AA233" s="35"/>
      <c r="AB233" s="35"/>
      <c r="AC233" s="35"/>
      <c r="AD233" s="35"/>
      <c r="AE233" s="35"/>
      <c r="AR233" s="203" t="s">
        <v>229</v>
      </c>
      <c r="AT233" s="203" t="s">
        <v>148</v>
      </c>
      <c r="AU233" s="203" t="s">
        <v>88</v>
      </c>
      <c r="AY233" s="18" t="s">
        <v>146</v>
      </c>
      <c r="BE233" s="204">
        <f>IF(N233="základní",J233,0)</f>
        <v>0</v>
      </c>
      <c r="BF233" s="204">
        <f>IF(N233="snížená",J233,0)</f>
        <v>0</v>
      </c>
      <c r="BG233" s="204">
        <f>IF(N233="zákl. přenesená",J233,0)</f>
        <v>0</v>
      </c>
      <c r="BH233" s="204">
        <f>IF(N233="sníž. přenesená",J233,0)</f>
        <v>0</v>
      </c>
      <c r="BI233" s="204">
        <f>IF(N233="nulová",J233,0)</f>
        <v>0</v>
      </c>
      <c r="BJ233" s="18" t="s">
        <v>86</v>
      </c>
      <c r="BK233" s="204">
        <f>ROUND(I233*H233,2)</f>
        <v>0</v>
      </c>
      <c r="BL233" s="18" t="s">
        <v>229</v>
      </c>
      <c r="BM233" s="203" t="s">
        <v>632</v>
      </c>
    </row>
    <row r="234" spans="1:65" s="12" customFormat="1" ht="22.9" customHeight="1">
      <c r="B234" s="176"/>
      <c r="C234" s="177"/>
      <c r="D234" s="178" t="s">
        <v>78</v>
      </c>
      <c r="E234" s="190" t="s">
        <v>633</v>
      </c>
      <c r="F234" s="190" t="s">
        <v>634</v>
      </c>
      <c r="G234" s="177"/>
      <c r="H234" s="177"/>
      <c r="I234" s="180"/>
      <c r="J234" s="191">
        <f>BK234</f>
        <v>0</v>
      </c>
      <c r="K234" s="177"/>
      <c r="L234" s="182"/>
      <c r="M234" s="183"/>
      <c r="N234" s="184"/>
      <c r="O234" s="184"/>
      <c r="P234" s="185">
        <f>SUM(P235:P237)</f>
        <v>0</v>
      </c>
      <c r="Q234" s="184"/>
      <c r="R234" s="185">
        <f>SUM(R235:R237)</f>
        <v>8.8500000000000002E-3</v>
      </c>
      <c r="S234" s="184"/>
      <c r="T234" s="186">
        <f>SUM(T235:T237)</f>
        <v>0</v>
      </c>
      <c r="AR234" s="187" t="s">
        <v>88</v>
      </c>
      <c r="AT234" s="188" t="s">
        <v>78</v>
      </c>
      <c r="AU234" s="188" t="s">
        <v>86</v>
      </c>
      <c r="AY234" s="187" t="s">
        <v>146</v>
      </c>
      <c r="BK234" s="189">
        <f>SUM(BK235:BK237)</f>
        <v>0</v>
      </c>
    </row>
    <row r="235" spans="1:65" s="2" customFormat="1" ht="24.2" customHeight="1">
      <c r="A235" s="35"/>
      <c r="B235" s="36"/>
      <c r="C235" s="192" t="s">
        <v>470</v>
      </c>
      <c r="D235" s="192" t="s">
        <v>148</v>
      </c>
      <c r="E235" s="193" t="s">
        <v>635</v>
      </c>
      <c r="F235" s="194" t="s">
        <v>636</v>
      </c>
      <c r="G235" s="195" t="s">
        <v>220</v>
      </c>
      <c r="H235" s="196">
        <v>1</v>
      </c>
      <c r="I235" s="197"/>
      <c r="J235" s="198">
        <f>ROUND(I235*H235,2)</f>
        <v>0</v>
      </c>
      <c r="K235" s="194" t="s">
        <v>1</v>
      </c>
      <c r="L235" s="40"/>
      <c r="M235" s="199" t="s">
        <v>1</v>
      </c>
      <c r="N235" s="200" t="s">
        <v>44</v>
      </c>
      <c r="O235" s="72"/>
      <c r="P235" s="201">
        <f>O235*H235</f>
        <v>0</v>
      </c>
      <c r="Q235" s="201">
        <v>1.65E-3</v>
      </c>
      <c r="R235" s="201">
        <f>Q235*H235</f>
        <v>1.65E-3</v>
      </c>
      <c r="S235" s="201">
        <v>0</v>
      </c>
      <c r="T235" s="202">
        <f>S235*H235</f>
        <v>0</v>
      </c>
      <c r="U235" s="35"/>
      <c r="V235" s="35"/>
      <c r="W235" s="35"/>
      <c r="X235" s="35"/>
      <c r="Y235" s="35"/>
      <c r="Z235" s="35"/>
      <c r="AA235" s="35"/>
      <c r="AB235" s="35"/>
      <c r="AC235" s="35"/>
      <c r="AD235" s="35"/>
      <c r="AE235" s="35"/>
      <c r="AR235" s="203" t="s">
        <v>229</v>
      </c>
      <c r="AT235" s="203" t="s">
        <v>148</v>
      </c>
      <c r="AU235" s="203" t="s">
        <v>88</v>
      </c>
      <c r="AY235" s="18" t="s">
        <v>146</v>
      </c>
      <c r="BE235" s="204">
        <f>IF(N235="základní",J235,0)</f>
        <v>0</v>
      </c>
      <c r="BF235" s="204">
        <f>IF(N235="snížená",J235,0)</f>
        <v>0</v>
      </c>
      <c r="BG235" s="204">
        <f>IF(N235="zákl. přenesená",J235,0)</f>
        <v>0</v>
      </c>
      <c r="BH235" s="204">
        <f>IF(N235="sníž. přenesená",J235,0)</f>
        <v>0</v>
      </c>
      <c r="BI235" s="204">
        <f>IF(N235="nulová",J235,0)</f>
        <v>0</v>
      </c>
      <c r="BJ235" s="18" t="s">
        <v>86</v>
      </c>
      <c r="BK235" s="204">
        <f>ROUND(I235*H235,2)</f>
        <v>0</v>
      </c>
      <c r="BL235" s="18" t="s">
        <v>229</v>
      </c>
      <c r="BM235" s="203" t="s">
        <v>637</v>
      </c>
    </row>
    <row r="236" spans="1:65" s="2" customFormat="1" ht="33" customHeight="1">
      <c r="A236" s="35"/>
      <c r="B236" s="36"/>
      <c r="C236" s="238" t="s">
        <v>480</v>
      </c>
      <c r="D236" s="238" t="s">
        <v>196</v>
      </c>
      <c r="E236" s="239" t="s">
        <v>638</v>
      </c>
      <c r="F236" s="240" t="s">
        <v>639</v>
      </c>
      <c r="G236" s="241" t="s">
        <v>220</v>
      </c>
      <c r="H236" s="242">
        <v>1</v>
      </c>
      <c r="I236" s="243"/>
      <c r="J236" s="244">
        <f>ROUND(I236*H236,2)</f>
        <v>0</v>
      </c>
      <c r="K236" s="240" t="s">
        <v>152</v>
      </c>
      <c r="L236" s="245"/>
      <c r="M236" s="246" t="s">
        <v>1</v>
      </c>
      <c r="N236" s="247" t="s">
        <v>44</v>
      </c>
      <c r="O236" s="72"/>
      <c r="P236" s="201">
        <f>O236*H236</f>
        <v>0</v>
      </c>
      <c r="Q236" s="201">
        <v>7.1999999999999998E-3</v>
      </c>
      <c r="R236" s="201">
        <f>Q236*H236</f>
        <v>7.1999999999999998E-3</v>
      </c>
      <c r="S236" s="201">
        <v>0</v>
      </c>
      <c r="T236" s="202">
        <f>S236*H236</f>
        <v>0</v>
      </c>
      <c r="U236" s="35"/>
      <c r="V236" s="35"/>
      <c r="W236" s="35"/>
      <c r="X236" s="35"/>
      <c r="Y236" s="35"/>
      <c r="Z236" s="35"/>
      <c r="AA236" s="35"/>
      <c r="AB236" s="35"/>
      <c r="AC236" s="35"/>
      <c r="AD236" s="35"/>
      <c r="AE236" s="35"/>
      <c r="AR236" s="203" t="s">
        <v>308</v>
      </c>
      <c r="AT236" s="203" t="s">
        <v>196</v>
      </c>
      <c r="AU236" s="203" t="s">
        <v>88</v>
      </c>
      <c r="AY236" s="18" t="s">
        <v>146</v>
      </c>
      <c r="BE236" s="204">
        <f>IF(N236="základní",J236,0)</f>
        <v>0</v>
      </c>
      <c r="BF236" s="204">
        <f>IF(N236="snížená",J236,0)</f>
        <v>0</v>
      </c>
      <c r="BG236" s="204">
        <f>IF(N236="zákl. přenesená",J236,0)</f>
        <v>0</v>
      </c>
      <c r="BH236" s="204">
        <f>IF(N236="sníž. přenesená",J236,0)</f>
        <v>0</v>
      </c>
      <c r="BI236" s="204">
        <f>IF(N236="nulová",J236,0)</f>
        <v>0</v>
      </c>
      <c r="BJ236" s="18" t="s">
        <v>86</v>
      </c>
      <c r="BK236" s="204">
        <f>ROUND(I236*H236,2)</f>
        <v>0</v>
      </c>
      <c r="BL236" s="18" t="s">
        <v>229</v>
      </c>
      <c r="BM236" s="203" t="s">
        <v>640</v>
      </c>
    </row>
    <row r="237" spans="1:65" s="2" customFormat="1" ht="44.25" customHeight="1">
      <c r="A237" s="35"/>
      <c r="B237" s="36"/>
      <c r="C237" s="192" t="s">
        <v>484</v>
      </c>
      <c r="D237" s="192" t="s">
        <v>148</v>
      </c>
      <c r="E237" s="193" t="s">
        <v>641</v>
      </c>
      <c r="F237" s="194" t="s">
        <v>642</v>
      </c>
      <c r="G237" s="195" t="s">
        <v>183</v>
      </c>
      <c r="H237" s="196">
        <v>8.9999999999999993E-3</v>
      </c>
      <c r="I237" s="197"/>
      <c r="J237" s="198">
        <f>ROUND(I237*H237,2)</f>
        <v>0</v>
      </c>
      <c r="K237" s="194" t="s">
        <v>152</v>
      </c>
      <c r="L237" s="40"/>
      <c r="M237" s="199" t="s">
        <v>1</v>
      </c>
      <c r="N237" s="200" t="s">
        <v>44</v>
      </c>
      <c r="O237" s="72"/>
      <c r="P237" s="201">
        <f>O237*H237</f>
        <v>0</v>
      </c>
      <c r="Q237" s="201">
        <v>0</v>
      </c>
      <c r="R237" s="201">
        <f>Q237*H237</f>
        <v>0</v>
      </c>
      <c r="S237" s="201">
        <v>0</v>
      </c>
      <c r="T237" s="202">
        <f>S237*H237</f>
        <v>0</v>
      </c>
      <c r="U237" s="35"/>
      <c r="V237" s="35"/>
      <c r="W237" s="35"/>
      <c r="X237" s="35"/>
      <c r="Y237" s="35"/>
      <c r="Z237" s="35"/>
      <c r="AA237" s="35"/>
      <c r="AB237" s="35"/>
      <c r="AC237" s="35"/>
      <c r="AD237" s="35"/>
      <c r="AE237" s="35"/>
      <c r="AR237" s="203" t="s">
        <v>229</v>
      </c>
      <c r="AT237" s="203" t="s">
        <v>148</v>
      </c>
      <c r="AU237" s="203" t="s">
        <v>88</v>
      </c>
      <c r="AY237" s="18" t="s">
        <v>146</v>
      </c>
      <c r="BE237" s="204">
        <f>IF(N237="základní",J237,0)</f>
        <v>0</v>
      </c>
      <c r="BF237" s="204">
        <f>IF(N237="snížená",J237,0)</f>
        <v>0</v>
      </c>
      <c r="BG237" s="204">
        <f>IF(N237="zákl. přenesená",J237,0)</f>
        <v>0</v>
      </c>
      <c r="BH237" s="204">
        <f>IF(N237="sníž. přenesená",J237,0)</f>
        <v>0</v>
      </c>
      <c r="BI237" s="204">
        <f>IF(N237="nulová",J237,0)</f>
        <v>0</v>
      </c>
      <c r="BJ237" s="18" t="s">
        <v>86</v>
      </c>
      <c r="BK237" s="204">
        <f>ROUND(I237*H237,2)</f>
        <v>0</v>
      </c>
      <c r="BL237" s="18" t="s">
        <v>229</v>
      </c>
      <c r="BM237" s="203" t="s">
        <v>643</v>
      </c>
    </row>
    <row r="238" spans="1:65" s="12" customFormat="1" ht="25.9" customHeight="1">
      <c r="B238" s="176"/>
      <c r="C238" s="177"/>
      <c r="D238" s="178" t="s">
        <v>78</v>
      </c>
      <c r="E238" s="179" t="s">
        <v>644</v>
      </c>
      <c r="F238" s="179" t="s">
        <v>645</v>
      </c>
      <c r="G238" s="177"/>
      <c r="H238" s="177"/>
      <c r="I238" s="180"/>
      <c r="J238" s="181">
        <f>BK238</f>
        <v>0</v>
      </c>
      <c r="K238" s="177"/>
      <c r="L238" s="182"/>
      <c r="M238" s="183"/>
      <c r="N238" s="184"/>
      <c r="O238" s="184"/>
      <c r="P238" s="185">
        <f>P239</f>
        <v>0</v>
      </c>
      <c r="Q238" s="184"/>
      <c r="R238" s="185">
        <f>R239</f>
        <v>0</v>
      </c>
      <c r="S238" s="184"/>
      <c r="T238" s="186">
        <f>T239</f>
        <v>0</v>
      </c>
      <c r="AR238" s="187" t="s">
        <v>153</v>
      </c>
      <c r="AT238" s="188" t="s">
        <v>78</v>
      </c>
      <c r="AU238" s="188" t="s">
        <v>79</v>
      </c>
      <c r="AY238" s="187" t="s">
        <v>146</v>
      </c>
      <c r="BK238" s="189">
        <f>BK239</f>
        <v>0</v>
      </c>
    </row>
    <row r="239" spans="1:65" s="2" customFormat="1" ht="16.5" customHeight="1">
      <c r="A239" s="35"/>
      <c r="B239" s="36"/>
      <c r="C239" s="192" t="s">
        <v>486</v>
      </c>
      <c r="D239" s="192" t="s">
        <v>148</v>
      </c>
      <c r="E239" s="193" t="s">
        <v>646</v>
      </c>
      <c r="F239" s="194" t="s">
        <v>647</v>
      </c>
      <c r="G239" s="195" t="s">
        <v>648</v>
      </c>
      <c r="H239" s="196">
        <v>1</v>
      </c>
      <c r="I239" s="197"/>
      <c r="J239" s="198">
        <f>ROUND(I239*H239,2)</f>
        <v>0</v>
      </c>
      <c r="K239" s="194" t="s">
        <v>1</v>
      </c>
      <c r="L239" s="40"/>
      <c r="M239" s="248" t="s">
        <v>1</v>
      </c>
      <c r="N239" s="249" t="s">
        <v>44</v>
      </c>
      <c r="O239" s="250"/>
      <c r="P239" s="251">
        <f>O239*H239</f>
        <v>0</v>
      </c>
      <c r="Q239" s="251">
        <v>0</v>
      </c>
      <c r="R239" s="251">
        <f>Q239*H239</f>
        <v>0</v>
      </c>
      <c r="S239" s="251">
        <v>0</v>
      </c>
      <c r="T239" s="252">
        <f>S239*H239</f>
        <v>0</v>
      </c>
      <c r="U239" s="35"/>
      <c r="V239" s="35"/>
      <c r="W239" s="35"/>
      <c r="X239" s="35"/>
      <c r="Y239" s="35"/>
      <c r="Z239" s="35"/>
      <c r="AA239" s="35"/>
      <c r="AB239" s="35"/>
      <c r="AC239" s="35"/>
      <c r="AD239" s="35"/>
      <c r="AE239" s="35"/>
      <c r="AR239" s="203" t="s">
        <v>649</v>
      </c>
      <c r="AT239" s="203" t="s">
        <v>148</v>
      </c>
      <c r="AU239" s="203" t="s">
        <v>86</v>
      </c>
      <c r="AY239" s="18" t="s">
        <v>146</v>
      </c>
      <c r="BE239" s="204">
        <f>IF(N239="základní",J239,0)</f>
        <v>0</v>
      </c>
      <c r="BF239" s="204">
        <f>IF(N239="snížená",J239,0)</f>
        <v>0</v>
      </c>
      <c r="BG239" s="204">
        <f>IF(N239="zákl. přenesená",J239,0)</f>
        <v>0</v>
      </c>
      <c r="BH239" s="204">
        <f>IF(N239="sníž. přenesená",J239,0)</f>
        <v>0</v>
      </c>
      <c r="BI239" s="204">
        <f>IF(N239="nulová",J239,0)</f>
        <v>0</v>
      </c>
      <c r="BJ239" s="18" t="s">
        <v>86</v>
      </c>
      <c r="BK239" s="204">
        <f>ROUND(I239*H239,2)</f>
        <v>0</v>
      </c>
      <c r="BL239" s="18" t="s">
        <v>649</v>
      </c>
      <c r="BM239" s="203" t="s">
        <v>650</v>
      </c>
    </row>
    <row r="240" spans="1:65" s="2" customFormat="1" ht="6.95" customHeight="1">
      <c r="A240" s="35"/>
      <c r="B240" s="55"/>
      <c r="C240" s="56"/>
      <c r="D240" s="56"/>
      <c r="E240" s="56"/>
      <c r="F240" s="56"/>
      <c r="G240" s="56"/>
      <c r="H240" s="56"/>
      <c r="I240" s="56"/>
      <c r="J240" s="56"/>
      <c r="K240" s="56"/>
      <c r="L240" s="40"/>
      <c r="M240" s="35"/>
      <c r="O240" s="35"/>
      <c r="P240" s="35"/>
      <c r="Q240" s="35"/>
      <c r="R240" s="35"/>
      <c r="S240" s="35"/>
      <c r="T240" s="35"/>
      <c r="U240" s="35"/>
      <c r="V240" s="35"/>
      <c r="W240" s="35"/>
      <c r="X240" s="35"/>
      <c r="Y240" s="35"/>
      <c r="Z240" s="35"/>
      <c r="AA240" s="35"/>
      <c r="AB240" s="35"/>
      <c r="AC240" s="35"/>
      <c r="AD240" s="35"/>
      <c r="AE240" s="35"/>
    </row>
  </sheetData>
  <sheetProtection algorithmName="SHA-512" hashValue="ejQFPfZZLQY8ZamamYeUZ+Xm8PipjwCOqQm5RKdbzVqyHCoL0yV72Wt6kFzYcM8aEGVTRnlFVq9ffWvyXZQHKw==" saltValue="8MO5hiU9tkheo+nlZqBYx9SwyLKRsnP39sjobTXlyam0qVWMMblyv4UbaL2TcQ/qcmYnHz+w03QiTNExiIHa9A==" spinCount="100000" sheet="1" objects="1" scenarios="1" formatColumns="0" formatRows="0" autoFilter="0"/>
  <autoFilter ref="C133:K239"/>
  <mergeCells count="12">
    <mergeCell ref="E126:H126"/>
    <mergeCell ref="L2:V2"/>
    <mergeCell ref="E85:H85"/>
    <mergeCell ref="E87:H87"/>
    <mergeCell ref="E89:H89"/>
    <mergeCell ref="E122:H122"/>
    <mergeCell ref="E124:H124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67"/>
  <sheetViews>
    <sheetView showGridLines="0" topLeftCell="A247" workbookViewId="0">
      <selection activeCell="I247" sqref="I247"/>
    </sheetView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12"/>
      <c r="M2" s="312"/>
      <c r="N2" s="312"/>
      <c r="O2" s="312"/>
      <c r="P2" s="312"/>
      <c r="Q2" s="312"/>
      <c r="R2" s="312"/>
      <c r="S2" s="312"/>
      <c r="T2" s="312"/>
      <c r="U2" s="312"/>
      <c r="V2" s="312"/>
      <c r="AT2" s="18" t="s">
        <v>102</v>
      </c>
    </row>
    <row r="3" spans="1:46" s="1" customFormat="1" ht="6.95" customHeight="1">
      <c r="B3" s="116"/>
      <c r="C3" s="117"/>
      <c r="D3" s="117"/>
      <c r="E3" s="117"/>
      <c r="F3" s="117"/>
      <c r="G3" s="117"/>
      <c r="H3" s="117"/>
      <c r="I3" s="117"/>
      <c r="J3" s="117"/>
      <c r="K3" s="117"/>
      <c r="L3" s="21"/>
      <c r="AT3" s="18" t="s">
        <v>88</v>
      </c>
    </row>
    <row r="4" spans="1:46" s="1" customFormat="1" ht="24.95" customHeight="1">
      <c r="B4" s="21"/>
      <c r="D4" s="118" t="s">
        <v>112</v>
      </c>
      <c r="L4" s="21"/>
      <c r="M4" s="119" t="s">
        <v>10</v>
      </c>
      <c r="AT4" s="18" t="s">
        <v>4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120" t="s">
        <v>16</v>
      </c>
      <c r="L6" s="21"/>
    </row>
    <row r="7" spans="1:46" s="1" customFormat="1" ht="26.25" customHeight="1">
      <c r="B7" s="21"/>
      <c r="E7" s="313" t="str">
        <f>'Rekapitulace stavby'!K6</f>
        <v>VD Josefův Důl, oprava a rekonstrukce venkovní kanalizace a objektů dozorství - opravná část</v>
      </c>
      <c r="F7" s="314"/>
      <c r="G7" s="314"/>
      <c r="H7" s="314"/>
      <c r="L7" s="21"/>
    </row>
    <row r="8" spans="1:46" s="1" customFormat="1" ht="12" customHeight="1">
      <c r="B8" s="21"/>
      <c r="D8" s="120" t="s">
        <v>113</v>
      </c>
      <c r="L8" s="21"/>
    </row>
    <row r="9" spans="1:46" s="2" customFormat="1" ht="16.5" customHeight="1">
      <c r="A9" s="35"/>
      <c r="B9" s="40"/>
      <c r="C9" s="35"/>
      <c r="D9" s="35"/>
      <c r="E9" s="313" t="s">
        <v>114</v>
      </c>
      <c r="F9" s="315"/>
      <c r="G9" s="315"/>
      <c r="H9" s="315"/>
      <c r="I9" s="35"/>
      <c r="J9" s="35"/>
      <c r="K9" s="35"/>
      <c r="L9" s="52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2" customHeight="1">
      <c r="A10" s="35"/>
      <c r="B10" s="40"/>
      <c r="C10" s="35"/>
      <c r="D10" s="120" t="s">
        <v>115</v>
      </c>
      <c r="E10" s="35"/>
      <c r="F10" s="35"/>
      <c r="G10" s="35"/>
      <c r="H10" s="35"/>
      <c r="I10" s="35"/>
      <c r="J10" s="35"/>
      <c r="K10" s="35"/>
      <c r="L10" s="52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6.5" customHeight="1">
      <c r="A11" s="35"/>
      <c r="B11" s="40"/>
      <c r="C11" s="35"/>
      <c r="D11" s="35"/>
      <c r="E11" s="316" t="s">
        <v>651</v>
      </c>
      <c r="F11" s="315"/>
      <c r="G11" s="315"/>
      <c r="H11" s="315"/>
      <c r="I11" s="35"/>
      <c r="J11" s="35"/>
      <c r="K11" s="35"/>
      <c r="L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1.25">
      <c r="A12" s="35"/>
      <c r="B12" s="40"/>
      <c r="C12" s="35"/>
      <c r="D12" s="35"/>
      <c r="E12" s="35"/>
      <c r="F12" s="35"/>
      <c r="G12" s="35"/>
      <c r="H12" s="35"/>
      <c r="I12" s="35"/>
      <c r="J12" s="35"/>
      <c r="K12" s="35"/>
      <c r="L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2" customHeight="1">
      <c r="A13" s="35"/>
      <c r="B13" s="40"/>
      <c r="C13" s="35"/>
      <c r="D13" s="120" t="s">
        <v>18</v>
      </c>
      <c r="E13" s="35"/>
      <c r="F13" s="111" t="s">
        <v>1</v>
      </c>
      <c r="G13" s="35"/>
      <c r="H13" s="35"/>
      <c r="I13" s="120" t="s">
        <v>19</v>
      </c>
      <c r="J13" s="111" t="s">
        <v>1</v>
      </c>
      <c r="K13" s="35"/>
      <c r="L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20" t="s">
        <v>20</v>
      </c>
      <c r="E14" s="35"/>
      <c r="F14" s="111" t="s">
        <v>21</v>
      </c>
      <c r="G14" s="35"/>
      <c r="H14" s="35"/>
      <c r="I14" s="120" t="s">
        <v>22</v>
      </c>
      <c r="J14" s="121" t="str">
        <f>'Rekapitulace stavby'!AN8</f>
        <v>22. 4. 2021</v>
      </c>
      <c r="K14" s="35"/>
      <c r="L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0.9" customHeight="1">
      <c r="A15" s="35"/>
      <c r="B15" s="40"/>
      <c r="C15" s="35"/>
      <c r="D15" s="35"/>
      <c r="E15" s="35"/>
      <c r="F15" s="35"/>
      <c r="G15" s="35"/>
      <c r="H15" s="35"/>
      <c r="I15" s="35"/>
      <c r="J15" s="35"/>
      <c r="K15" s="35"/>
      <c r="L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12" customHeight="1">
      <c r="A16" s="35"/>
      <c r="B16" s="40"/>
      <c r="C16" s="35"/>
      <c r="D16" s="120" t="s">
        <v>24</v>
      </c>
      <c r="E16" s="35"/>
      <c r="F16" s="35"/>
      <c r="G16" s="35"/>
      <c r="H16" s="35"/>
      <c r="I16" s="120" t="s">
        <v>25</v>
      </c>
      <c r="J16" s="111" t="s">
        <v>1</v>
      </c>
      <c r="K16" s="35"/>
      <c r="L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8" customHeight="1">
      <c r="A17" s="35"/>
      <c r="B17" s="40"/>
      <c r="C17" s="35"/>
      <c r="D17" s="35"/>
      <c r="E17" s="111" t="s">
        <v>26</v>
      </c>
      <c r="F17" s="35"/>
      <c r="G17" s="35"/>
      <c r="H17" s="35"/>
      <c r="I17" s="120" t="s">
        <v>27</v>
      </c>
      <c r="J17" s="111" t="s">
        <v>1</v>
      </c>
      <c r="K17" s="35"/>
      <c r="L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6.95" customHeight="1">
      <c r="A18" s="35"/>
      <c r="B18" s="40"/>
      <c r="C18" s="35"/>
      <c r="D18" s="35"/>
      <c r="E18" s="35"/>
      <c r="F18" s="35"/>
      <c r="G18" s="35"/>
      <c r="H18" s="35"/>
      <c r="I18" s="35"/>
      <c r="J18" s="35"/>
      <c r="K18" s="35"/>
      <c r="L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12" customHeight="1">
      <c r="A19" s="35"/>
      <c r="B19" s="40"/>
      <c r="C19" s="35"/>
      <c r="D19" s="120" t="s">
        <v>28</v>
      </c>
      <c r="E19" s="35"/>
      <c r="F19" s="35"/>
      <c r="G19" s="35"/>
      <c r="H19" s="35"/>
      <c r="I19" s="120" t="s">
        <v>25</v>
      </c>
      <c r="J19" s="31" t="str">
        <f>'Rekapitulace stavby'!AN13</f>
        <v>Vyplň údaj</v>
      </c>
      <c r="K19" s="35"/>
      <c r="L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8" customHeight="1">
      <c r="A20" s="35"/>
      <c r="B20" s="40"/>
      <c r="C20" s="35"/>
      <c r="D20" s="35"/>
      <c r="E20" s="317" t="str">
        <f>'Rekapitulace stavby'!E14</f>
        <v>Vyplň údaj</v>
      </c>
      <c r="F20" s="318"/>
      <c r="G20" s="318"/>
      <c r="H20" s="318"/>
      <c r="I20" s="120" t="s">
        <v>27</v>
      </c>
      <c r="J20" s="31" t="str">
        <f>'Rekapitulace stavby'!AN14</f>
        <v>Vyplň údaj</v>
      </c>
      <c r="K20" s="35"/>
      <c r="L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6.95" customHeight="1">
      <c r="A21" s="35"/>
      <c r="B21" s="40"/>
      <c r="C21" s="35"/>
      <c r="D21" s="35"/>
      <c r="E21" s="35"/>
      <c r="F21" s="35"/>
      <c r="G21" s="35"/>
      <c r="H21" s="35"/>
      <c r="I21" s="35"/>
      <c r="J21" s="35"/>
      <c r="K21" s="35"/>
      <c r="L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12" customHeight="1">
      <c r="A22" s="35"/>
      <c r="B22" s="40"/>
      <c r="C22" s="35"/>
      <c r="D22" s="120" t="s">
        <v>30</v>
      </c>
      <c r="E22" s="35"/>
      <c r="F22" s="35"/>
      <c r="G22" s="35"/>
      <c r="H22" s="35"/>
      <c r="I22" s="120" t="s">
        <v>25</v>
      </c>
      <c r="J22" s="111" t="s">
        <v>31</v>
      </c>
      <c r="K22" s="35"/>
      <c r="L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8" customHeight="1">
      <c r="A23" s="35"/>
      <c r="B23" s="40"/>
      <c r="C23" s="35"/>
      <c r="D23" s="35"/>
      <c r="E23" s="111" t="s">
        <v>32</v>
      </c>
      <c r="F23" s="35"/>
      <c r="G23" s="35"/>
      <c r="H23" s="35"/>
      <c r="I23" s="120" t="s">
        <v>27</v>
      </c>
      <c r="J23" s="111" t="s">
        <v>33</v>
      </c>
      <c r="K23" s="35"/>
      <c r="L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6.95" customHeight="1">
      <c r="A24" s="35"/>
      <c r="B24" s="40"/>
      <c r="C24" s="35"/>
      <c r="D24" s="35"/>
      <c r="E24" s="35"/>
      <c r="F24" s="35"/>
      <c r="G24" s="35"/>
      <c r="H24" s="35"/>
      <c r="I24" s="35"/>
      <c r="J24" s="35"/>
      <c r="K24" s="35"/>
      <c r="L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12" customHeight="1">
      <c r="A25" s="35"/>
      <c r="B25" s="40"/>
      <c r="C25" s="35"/>
      <c r="D25" s="120" t="s">
        <v>35</v>
      </c>
      <c r="E25" s="35"/>
      <c r="F25" s="35"/>
      <c r="G25" s="35"/>
      <c r="H25" s="35"/>
      <c r="I25" s="120" t="s">
        <v>25</v>
      </c>
      <c r="J25" s="111" t="s">
        <v>1</v>
      </c>
      <c r="K25" s="35"/>
      <c r="L25" s="52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8" customHeight="1">
      <c r="A26" s="35"/>
      <c r="B26" s="40"/>
      <c r="C26" s="35"/>
      <c r="D26" s="35"/>
      <c r="E26" s="111" t="s">
        <v>36</v>
      </c>
      <c r="F26" s="35"/>
      <c r="G26" s="35"/>
      <c r="H26" s="35"/>
      <c r="I26" s="120" t="s">
        <v>27</v>
      </c>
      <c r="J26" s="111" t="s">
        <v>1</v>
      </c>
      <c r="K26" s="35"/>
      <c r="L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2" customFormat="1" ht="6.95" customHeight="1">
      <c r="A27" s="35"/>
      <c r="B27" s="40"/>
      <c r="C27" s="35"/>
      <c r="D27" s="35"/>
      <c r="E27" s="35"/>
      <c r="F27" s="35"/>
      <c r="G27" s="35"/>
      <c r="H27" s="35"/>
      <c r="I27" s="35"/>
      <c r="J27" s="35"/>
      <c r="K27" s="35"/>
      <c r="L27" s="52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pans="1:31" s="2" customFormat="1" ht="12" customHeight="1">
      <c r="A28" s="35"/>
      <c r="B28" s="40"/>
      <c r="C28" s="35"/>
      <c r="D28" s="120" t="s">
        <v>37</v>
      </c>
      <c r="E28" s="35"/>
      <c r="F28" s="35"/>
      <c r="G28" s="35"/>
      <c r="H28" s="35"/>
      <c r="I28" s="35"/>
      <c r="J28" s="35"/>
      <c r="K28" s="35"/>
      <c r="L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8" customFormat="1" ht="71.25" customHeight="1">
      <c r="A29" s="122"/>
      <c r="B29" s="123"/>
      <c r="C29" s="122"/>
      <c r="D29" s="122"/>
      <c r="E29" s="319" t="s">
        <v>38</v>
      </c>
      <c r="F29" s="319"/>
      <c r="G29" s="319"/>
      <c r="H29" s="319"/>
      <c r="I29" s="122"/>
      <c r="J29" s="122"/>
      <c r="K29" s="122"/>
      <c r="L29" s="124"/>
      <c r="S29" s="122"/>
      <c r="T29" s="122"/>
      <c r="U29" s="122"/>
      <c r="V29" s="122"/>
      <c r="W29" s="122"/>
      <c r="X29" s="122"/>
      <c r="Y29" s="122"/>
      <c r="Z29" s="122"/>
      <c r="AA29" s="122"/>
      <c r="AB29" s="122"/>
      <c r="AC29" s="122"/>
      <c r="AD29" s="122"/>
      <c r="AE29" s="122"/>
    </row>
    <row r="30" spans="1:31" s="2" customFormat="1" ht="6.95" customHeight="1">
      <c r="A30" s="35"/>
      <c r="B30" s="40"/>
      <c r="C30" s="35"/>
      <c r="D30" s="35"/>
      <c r="E30" s="35"/>
      <c r="F30" s="35"/>
      <c r="G30" s="35"/>
      <c r="H30" s="35"/>
      <c r="I30" s="35"/>
      <c r="J30" s="35"/>
      <c r="K30" s="35"/>
      <c r="L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25"/>
      <c r="E31" s="125"/>
      <c r="F31" s="125"/>
      <c r="G31" s="125"/>
      <c r="H31" s="125"/>
      <c r="I31" s="125"/>
      <c r="J31" s="125"/>
      <c r="K31" s="125"/>
      <c r="L31" s="52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25.35" customHeight="1">
      <c r="A32" s="35"/>
      <c r="B32" s="40"/>
      <c r="C32" s="35"/>
      <c r="D32" s="126" t="s">
        <v>39</v>
      </c>
      <c r="E32" s="35"/>
      <c r="F32" s="35"/>
      <c r="G32" s="35"/>
      <c r="H32" s="35"/>
      <c r="I32" s="35"/>
      <c r="J32" s="127">
        <f>ROUND(J128, 2)</f>
        <v>0</v>
      </c>
      <c r="K32" s="35"/>
      <c r="L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6.95" customHeight="1">
      <c r="A33" s="35"/>
      <c r="B33" s="40"/>
      <c r="C33" s="35"/>
      <c r="D33" s="125"/>
      <c r="E33" s="125"/>
      <c r="F33" s="125"/>
      <c r="G33" s="125"/>
      <c r="H33" s="125"/>
      <c r="I33" s="125"/>
      <c r="J33" s="125"/>
      <c r="K33" s="125"/>
      <c r="L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35"/>
      <c r="F34" s="128" t="s">
        <v>41</v>
      </c>
      <c r="G34" s="35"/>
      <c r="H34" s="35"/>
      <c r="I34" s="128" t="s">
        <v>40</v>
      </c>
      <c r="J34" s="128" t="s">
        <v>42</v>
      </c>
      <c r="K34" s="35"/>
      <c r="L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customHeight="1">
      <c r="A35" s="35"/>
      <c r="B35" s="40"/>
      <c r="C35" s="35"/>
      <c r="D35" s="129" t="s">
        <v>43</v>
      </c>
      <c r="E35" s="120" t="s">
        <v>44</v>
      </c>
      <c r="F35" s="130">
        <f>ROUND((SUM(BE128:BE266)),  2)</f>
        <v>0</v>
      </c>
      <c r="G35" s="35"/>
      <c r="H35" s="35"/>
      <c r="I35" s="131">
        <v>0.21</v>
      </c>
      <c r="J35" s="130">
        <f>ROUND(((SUM(BE128:BE266))*I35),  2)</f>
        <v>0</v>
      </c>
      <c r="K35" s="35"/>
      <c r="L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customHeight="1">
      <c r="A36" s="35"/>
      <c r="B36" s="40"/>
      <c r="C36" s="35"/>
      <c r="D36" s="35"/>
      <c r="E36" s="120" t="s">
        <v>45</v>
      </c>
      <c r="F36" s="130">
        <f>ROUND((SUM(BF128:BF266)),  2)</f>
        <v>0</v>
      </c>
      <c r="G36" s="35"/>
      <c r="H36" s="35"/>
      <c r="I36" s="131">
        <v>0.15</v>
      </c>
      <c r="J36" s="130">
        <f>ROUND(((SUM(BF128:BF266))*I36),  2)</f>
        <v>0</v>
      </c>
      <c r="K36" s="35"/>
      <c r="L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20" t="s">
        <v>46</v>
      </c>
      <c r="F37" s="130">
        <f>ROUND((SUM(BG128:BG266)),  2)</f>
        <v>0</v>
      </c>
      <c r="G37" s="35"/>
      <c r="H37" s="35"/>
      <c r="I37" s="131">
        <v>0.21</v>
      </c>
      <c r="J37" s="130">
        <f>0</f>
        <v>0</v>
      </c>
      <c r="K37" s="35"/>
      <c r="L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14.45" hidden="1" customHeight="1">
      <c r="A38" s="35"/>
      <c r="B38" s="40"/>
      <c r="C38" s="35"/>
      <c r="D38" s="35"/>
      <c r="E38" s="120" t="s">
        <v>47</v>
      </c>
      <c r="F38" s="130">
        <f>ROUND((SUM(BH128:BH266)),  2)</f>
        <v>0</v>
      </c>
      <c r="G38" s="35"/>
      <c r="H38" s="35"/>
      <c r="I38" s="131">
        <v>0.15</v>
      </c>
      <c r="J38" s="130">
        <f>0</f>
        <v>0</v>
      </c>
      <c r="K38" s="35"/>
      <c r="L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14.45" hidden="1" customHeight="1">
      <c r="A39" s="35"/>
      <c r="B39" s="40"/>
      <c r="C39" s="35"/>
      <c r="D39" s="35"/>
      <c r="E39" s="120" t="s">
        <v>48</v>
      </c>
      <c r="F39" s="130">
        <f>ROUND((SUM(BI128:BI266)),  2)</f>
        <v>0</v>
      </c>
      <c r="G39" s="35"/>
      <c r="H39" s="35"/>
      <c r="I39" s="131">
        <v>0</v>
      </c>
      <c r="J39" s="130">
        <f>0</f>
        <v>0</v>
      </c>
      <c r="K39" s="35"/>
      <c r="L39" s="52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6.95" customHeight="1">
      <c r="A40" s="35"/>
      <c r="B40" s="40"/>
      <c r="C40" s="35"/>
      <c r="D40" s="35"/>
      <c r="E40" s="35"/>
      <c r="F40" s="35"/>
      <c r="G40" s="35"/>
      <c r="H40" s="35"/>
      <c r="I40" s="35"/>
      <c r="J40" s="35"/>
      <c r="K40" s="35"/>
      <c r="L40" s="52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2" customFormat="1" ht="25.35" customHeight="1">
      <c r="A41" s="35"/>
      <c r="B41" s="40"/>
      <c r="C41" s="132"/>
      <c r="D41" s="133" t="s">
        <v>49</v>
      </c>
      <c r="E41" s="134"/>
      <c r="F41" s="134"/>
      <c r="G41" s="135" t="s">
        <v>50</v>
      </c>
      <c r="H41" s="136" t="s">
        <v>51</v>
      </c>
      <c r="I41" s="134"/>
      <c r="J41" s="137">
        <f>SUM(J32:J39)</f>
        <v>0</v>
      </c>
      <c r="K41" s="138"/>
      <c r="L41" s="52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pans="1:31" s="2" customFormat="1" ht="14.45" customHeight="1">
      <c r="A42" s="35"/>
      <c r="B42" s="40"/>
      <c r="C42" s="35"/>
      <c r="D42" s="35"/>
      <c r="E42" s="35"/>
      <c r="F42" s="35"/>
      <c r="G42" s="35"/>
      <c r="H42" s="35"/>
      <c r="I42" s="35"/>
      <c r="J42" s="35"/>
      <c r="K42" s="35"/>
      <c r="L42" s="52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3" spans="1:31" s="1" customFormat="1" ht="14.45" customHeight="1">
      <c r="B43" s="21"/>
      <c r="L43" s="21"/>
    </row>
    <row r="44" spans="1:31" s="1" customFormat="1" ht="14.45" customHeight="1">
      <c r="B44" s="21"/>
      <c r="L44" s="21"/>
    </row>
    <row r="45" spans="1:31" s="1" customFormat="1" ht="14.45" customHeight="1">
      <c r="B45" s="21"/>
      <c r="L45" s="21"/>
    </row>
    <row r="46" spans="1:31" s="1" customFormat="1" ht="14.45" customHeight="1">
      <c r="B46" s="21"/>
      <c r="L46" s="21"/>
    </row>
    <row r="47" spans="1:31" s="1" customFormat="1" ht="14.45" customHeight="1">
      <c r="B47" s="21"/>
      <c r="L47" s="21"/>
    </row>
    <row r="48" spans="1:31" s="1" customFormat="1" ht="14.45" customHeight="1">
      <c r="B48" s="21"/>
      <c r="L48" s="21"/>
    </row>
    <row r="49" spans="1:31" s="1" customFormat="1" ht="14.45" customHeight="1">
      <c r="B49" s="21"/>
      <c r="L49" s="21"/>
    </row>
    <row r="50" spans="1:31" s="2" customFormat="1" ht="14.45" customHeight="1">
      <c r="B50" s="52"/>
      <c r="D50" s="139" t="s">
        <v>52</v>
      </c>
      <c r="E50" s="140"/>
      <c r="F50" s="140"/>
      <c r="G50" s="139" t="s">
        <v>53</v>
      </c>
      <c r="H50" s="140"/>
      <c r="I50" s="140"/>
      <c r="J50" s="140"/>
      <c r="K50" s="140"/>
      <c r="L50" s="52"/>
    </row>
    <row r="51" spans="1:31" ht="11.25">
      <c r="B51" s="21"/>
      <c r="L51" s="21"/>
    </row>
    <row r="52" spans="1:31" ht="11.25">
      <c r="B52" s="21"/>
      <c r="L52" s="21"/>
    </row>
    <row r="53" spans="1:31" ht="11.25">
      <c r="B53" s="21"/>
      <c r="L53" s="21"/>
    </row>
    <row r="54" spans="1:31" ht="11.25">
      <c r="B54" s="21"/>
      <c r="L54" s="21"/>
    </row>
    <row r="55" spans="1:31" ht="11.25">
      <c r="B55" s="21"/>
      <c r="L55" s="21"/>
    </row>
    <row r="56" spans="1:31" ht="11.25">
      <c r="B56" s="21"/>
      <c r="L56" s="21"/>
    </row>
    <row r="57" spans="1:31" ht="11.25">
      <c r="B57" s="21"/>
      <c r="L57" s="21"/>
    </row>
    <row r="58" spans="1:31" ht="11.25">
      <c r="B58" s="21"/>
      <c r="L58" s="21"/>
    </row>
    <row r="59" spans="1:31" ht="11.25">
      <c r="B59" s="21"/>
      <c r="L59" s="21"/>
    </row>
    <row r="60" spans="1:31" ht="11.25">
      <c r="B60" s="21"/>
      <c r="L60" s="21"/>
    </row>
    <row r="61" spans="1:31" s="2" customFormat="1" ht="12.75">
      <c r="A61" s="35"/>
      <c r="B61" s="40"/>
      <c r="C61" s="35"/>
      <c r="D61" s="141" t="s">
        <v>54</v>
      </c>
      <c r="E61" s="142"/>
      <c r="F61" s="143" t="s">
        <v>55</v>
      </c>
      <c r="G61" s="141" t="s">
        <v>54</v>
      </c>
      <c r="H61" s="142"/>
      <c r="I61" s="142"/>
      <c r="J61" s="144" t="s">
        <v>55</v>
      </c>
      <c r="K61" s="142"/>
      <c r="L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31" ht="11.25">
      <c r="B62" s="21"/>
      <c r="L62" s="21"/>
    </row>
    <row r="63" spans="1:31" ht="11.25">
      <c r="B63" s="21"/>
      <c r="L63" s="21"/>
    </row>
    <row r="64" spans="1:31" ht="11.25">
      <c r="B64" s="21"/>
      <c r="L64" s="21"/>
    </row>
    <row r="65" spans="1:31" s="2" customFormat="1" ht="12.75">
      <c r="A65" s="35"/>
      <c r="B65" s="40"/>
      <c r="C65" s="35"/>
      <c r="D65" s="139" t="s">
        <v>56</v>
      </c>
      <c r="E65" s="145"/>
      <c r="F65" s="145"/>
      <c r="G65" s="139" t="s">
        <v>57</v>
      </c>
      <c r="H65" s="145"/>
      <c r="I65" s="145"/>
      <c r="J65" s="145"/>
      <c r="K65" s="145"/>
      <c r="L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 ht="11.25">
      <c r="B66" s="21"/>
      <c r="L66" s="21"/>
    </row>
    <row r="67" spans="1:31" ht="11.25">
      <c r="B67" s="21"/>
      <c r="L67" s="21"/>
    </row>
    <row r="68" spans="1:31" ht="11.25">
      <c r="B68" s="21"/>
      <c r="L68" s="21"/>
    </row>
    <row r="69" spans="1:31" ht="11.25">
      <c r="B69" s="21"/>
      <c r="L69" s="21"/>
    </row>
    <row r="70" spans="1:31" ht="11.25">
      <c r="B70" s="21"/>
      <c r="L70" s="21"/>
    </row>
    <row r="71" spans="1:31" ht="11.25">
      <c r="B71" s="21"/>
      <c r="L71" s="21"/>
    </row>
    <row r="72" spans="1:31" ht="11.25">
      <c r="B72" s="21"/>
      <c r="L72" s="21"/>
    </row>
    <row r="73" spans="1:31" ht="11.25">
      <c r="B73" s="21"/>
      <c r="L73" s="21"/>
    </row>
    <row r="74" spans="1:31" ht="11.25">
      <c r="B74" s="21"/>
      <c r="L74" s="21"/>
    </row>
    <row r="75" spans="1:31" ht="11.25">
      <c r="B75" s="21"/>
      <c r="L75" s="21"/>
    </row>
    <row r="76" spans="1:31" s="2" customFormat="1" ht="12.75">
      <c r="A76" s="35"/>
      <c r="B76" s="40"/>
      <c r="C76" s="35"/>
      <c r="D76" s="141" t="s">
        <v>54</v>
      </c>
      <c r="E76" s="142"/>
      <c r="F76" s="143" t="s">
        <v>55</v>
      </c>
      <c r="G76" s="141" t="s">
        <v>54</v>
      </c>
      <c r="H76" s="142"/>
      <c r="I76" s="142"/>
      <c r="J76" s="144" t="s">
        <v>55</v>
      </c>
      <c r="K76" s="142"/>
      <c r="L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4.45" customHeight="1">
      <c r="A77" s="35"/>
      <c r="B77" s="146"/>
      <c r="C77" s="147"/>
      <c r="D77" s="147"/>
      <c r="E77" s="147"/>
      <c r="F77" s="147"/>
      <c r="G77" s="147"/>
      <c r="H77" s="147"/>
      <c r="I77" s="147"/>
      <c r="J77" s="147"/>
      <c r="K77" s="147"/>
      <c r="L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pans="1:31" s="2" customFormat="1" ht="6.95" customHeight="1">
      <c r="A81" s="35"/>
      <c r="B81" s="148"/>
      <c r="C81" s="149"/>
      <c r="D81" s="149"/>
      <c r="E81" s="149"/>
      <c r="F81" s="149"/>
      <c r="G81" s="149"/>
      <c r="H81" s="149"/>
      <c r="I81" s="149"/>
      <c r="J81" s="149"/>
      <c r="K81" s="149"/>
      <c r="L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31" s="2" customFormat="1" ht="24.95" customHeight="1">
      <c r="A82" s="35"/>
      <c r="B82" s="36"/>
      <c r="C82" s="24" t="s">
        <v>117</v>
      </c>
      <c r="D82" s="37"/>
      <c r="E82" s="37"/>
      <c r="F82" s="37"/>
      <c r="G82" s="37"/>
      <c r="H82" s="37"/>
      <c r="I82" s="37"/>
      <c r="J82" s="37"/>
      <c r="K82" s="37"/>
      <c r="L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31" s="2" customFormat="1" ht="6.95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31" s="2" customFormat="1" ht="12" customHeight="1">
      <c r="A84" s="35"/>
      <c r="B84" s="36"/>
      <c r="C84" s="30" t="s">
        <v>16</v>
      </c>
      <c r="D84" s="37"/>
      <c r="E84" s="37"/>
      <c r="F84" s="37"/>
      <c r="G84" s="37"/>
      <c r="H84" s="37"/>
      <c r="I84" s="37"/>
      <c r="J84" s="37"/>
      <c r="K84" s="37"/>
      <c r="L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31" s="2" customFormat="1" ht="26.25" customHeight="1">
      <c r="A85" s="35"/>
      <c r="B85" s="36"/>
      <c r="C85" s="37"/>
      <c r="D85" s="37"/>
      <c r="E85" s="320" t="str">
        <f>E7</f>
        <v>VD Josefův Důl, oprava a rekonstrukce venkovní kanalizace a objektů dozorství - opravná část</v>
      </c>
      <c r="F85" s="321"/>
      <c r="G85" s="321"/>
      <c r="H85" s="321"/>
      <c r="I85" s="37"/>
      <c r="J85" s="37"/>
      <c r="K85" s="37"/>
      <c r="L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31" s="1" customFormat="1" ht="12" customHeight="1">
      <c r="B86" s="22"/>
      <c r="C86" s="30" t="s">
        <v>113</v>
      </c>
      <c r="D86" s="23"/>
      <c r="E86" s="23"/>
      <c r="F86" s="23"/>
      <c r="G86" s="23"/>
      <c r="H86" s="23"/>
      <c r="I86" s="23"/>
      <c r="J86" s="23"/>
      <c r="K86" s="23"/>
      <c r="L86" s="21"/>
    </row>
    <row r="87" spans="1:31" s="2" customFormat="1" ht="16.5" customHeight="1">
      <c r="A87" s="35"/>
      <c r="B87" s="36"/>
      <c r="C87" s="37"/>
      <c r="D87" s="37"/>
      <c r="E87" s="320" t="s">
        <v>114</v>
      </c>
      <c r="F87" s="322"/>
      <c r="G87" s="322"/>
      <c r="H87" s="322"/>
      <c r="I87" s="37"/>
      <c r="J87" s="37"/>
      <c r="K87" s="37"/>
      <c r="L87" s="52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31" s="2" customFormat="1" ht="12" customHeight="1">
      <c r="A88" s="35"/>
      <c r="B88" s="36"/>
      <c r="C88" s="30" t="s">
        <v>115</v>
      </c>
      <c r="D88" s="37"/>
      <c r="E88" s="37"/>
      <c r="F88" s="37"/>
      <c r="G88" s="37"/>
      <c r="H88" s="37"/>
      <c r="I88" s="37"/>
      <c r="J88" s="37"/>
      <c r="K88" s="37"/>
      <c r="L88" s="52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31" s="2" customFormat="1" ht="16.5" customHeight="1">
      <c r="A89" s="35"/>
      <c r="B89" s="36"/>
      <c r="C89" s="37"/>
      <c r="D89" s="37"/>
      <c r="E89" s="268" t="str">
        <f>E11</f>
        <v>SO 04 - Oprava dešťové kanalizace</v>
      </c>
      <c r="F89" s="322"/>
      <c r="G89" s="322"/>
      <c r="H89" s="322"/>
      <c r="I89" s="37"/>
      <c r="J89" s="37"/>
      <c r="K89" s="37"/>
      <c r="L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31" s="2" customFormat="1" ht="6.95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31" s="2" customFormat="1" ht="12" customHeight="1">
      <c r="A91" s="35"/>
      <c r="B91" s="36"/>
      <c r="C91" s="30" t="s">
        <v>20</v>
      </c>
      <c r="D91" s="37"/>
      <c r="E91" s="37"/>
      <c r="F91" s="28" t="str">
        <f>F14</f>
        <v>VD Josefův Důl</v>
      </c>
      <c r="G91" s="37"/>
      <c r="H91" s="37"/>
      <c r="I91" s="30" t="s">
        <v>22</v>
      </c>
      <c r="J91" s="67" t="str">
        <f>IF(J14="","",J14)</f>
        <v>22. 4. 2021</v>
      </c>
      <c r="K91" s="37"/>
      <c r="L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31" s="2" customFormat="1" ht="6.95" customHeight="1">
      <c r="A92" s="35"/>
      <c r="B92" s="36"/>
      <c r="C92" s="37"/>
      <c r="D92" s="37"/>
      <c r="E92" s="37"/>
      <c r="F92" s="37"/>
      <c r="G92" s="37"/>
      <c r="H92" s="37"/>
      <c r="I92" s="37"/>
      <c r="J92" s="37"/>
      <c r="K92" s="37"/>
      <c r="L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31" s="2" customFormat="1" ht="15.2" customHeight="1">
      <c r="A93" s="35"/>
      <c r="B93" s="36"/>
      <c r="C93" s="30" t="s">
        <v>24</v>
      </c>
      <c r="D93" s="37"/>
      <c r="E93" s="37"/>
      <c r="F93" s="28" t="str">
        <f>E17</f>
        <v>Povodí Labe, státní podnik</v>
      </c>
      <c r="G93" s="37"/>
      <c r="H93" s="37"/>
      <c r="I93" s="30" t="s">
        <v>30</v>
      </c>
      <c r="J93" s="33" t="str">
        <f>E23</f>
        <v>Multiaqua s.r.o.</v>
      </c>
      <c r="K93" s="37"/>
      <c r="L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31" s="2" customFormat="1" ht="15.2" customHeight="1">
      <c r="A94" s="35"/>
      <c r="B94" s="36"/>
      <c r="C94" s="30" t="s">
        <v>28</v>
      </c>
      <c r="D94" s="37"/>
      <c r="E94" s="37"/>
      <c r="F94" s="28" t="str">
        <f>IF(E20="","",E20)</f>
        <v>Vyplň údaj</v>
      </c>
      <c r="G94" s="37"/>
      <c r="H94" s="37"/>
      <c r="I94" s="30" t="s">
        <v>35</v>
      </c>
      <c r="J94" s="33" t="str">
        <f>E26</f>
        <v>Pavel Romášek</v>
      </c>
      <c r="K94" s="37"/>
      <c r="L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31" s="2" customFormat="1" ht="10.35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52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pans="1:31" s="2" customFormat="1" ht="29.25" customHeight="1">
      <c r="A96" s="35"/>
      <c r="B96" s="36"/>
      <c r="C96" s="150" t="s">
        <v>118</v>
      </c>
      <c r="D96" s="151"/>
      <c r="E96" s="151"/>
      <c r="F96" s="151"/>
      <c r="G96" s="151"/>
      <c r="H96" s="151"/>
      <c r="I96" s="151"/>
      <c r="J96" s="152" t="s">
        <v>119</v>
      </c>
      <c r="K96" s="151"/>
      <c r="L96" s="52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</row>
    <row r="97" spans="1:47" s="2" customFormat="1" ht="10.35" customHeight="1">
      <c r="A97" s="35"/>
      <c r="B97" s="36"/>
      <c r="C97" s="37"/>
      <c r="D97" s="37"/>
      <c r="E97" s="37"/>
      <c r="F97" s="37"/>
      <c r="G97" s="37"/>
      <c r="H97" s="37"/>
      <c r="I97" s="37"/>
      <c r="J97" s="37"/>
      <c r="K97" s="37"/>
      <c r="L97" s="52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</row>
    <row r="98" spans="1:47" s="2" customFormat="1" ht="22.9" customHeight="1">
      <c r="A98" s="35"/>
      <c r="B98" s="36"/>
      <c r="C98" s="153" t="s">
        <v>120</v>
      </c>
      <c r="D98" s="37"/>
      <c r="E98" s="37"/>
      <c r="F98" s="37"/>
      <c r="G98" s="37"/>
      <c r="H98" s="37"/>
      <c r="I98" s="37"/>
      <c r="J98" s="85">
        <f>J128</f>
        <v>0</v>
      </c>
      <c r="K98" s="37"/>
      <c r="L98" s="52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U98" s="18" t="s">
        <v>121</v>
      </c>
    </row>
    <row r="99" spans="1:47" s="9" customFormat="1" ht="24.95" customHeight="1">
      <c r="B99" s="154"/>
      <c r="C99" s="155"/>
      <c r="D99" s="156" t="s">
        <v>122</v>
      </c>
      <c r="E99" s="157"/>
      <c r="F99" s="157"/>
      <c r="G99" s="157"/>
      <c r="H99" s="157"/>
      <c r="I99" s="157"/>
      <c r="J99" s="158">
        <f>J129</f>
        <v>0</v>
      </c>
      <c r="K99" s="155"/>
      <c r="L99" s="159"/>
    </row>
    <row r="100" spans="1:47" s="10" customFormat="1" ht="19.899999999999999" customHeight="1">
      <c r="B100" s="160"/>
      <c r="C100" s="105"/>
      <c r="D100" s="161" t="s">
        <v>123</v>
      </c>
      <c r="E100" s="162"/>
      <c r="F100" s="162"/>
      <c r="G100" s="162"/>
      <c r="H100" s="162"/>
      <c r="I100" s="162"/>
      <c r="J100" s="163">
        <f>J130</f>
        <v>0</v>
      </c>
      <c r="K100" s="105"/>
      <c r="L100" s="164"/>
    </row>
    <row r="101" spans="1:47" s="10" customFormat="1" ht="19.899999999999999" customHeight="1">
      <c r="B101" s="160"/>
      <c r="C101" s="105"/>
      <c r="D101" s="161" t="s">
        <v>317</v>
      </c>
      <c r="E101" s="162"/>
      <c r="F101" s="162"/>
      <c r="G101" s="162"/>
      <c r="H101" s="162"/>
      <c r="I101" s="162"/>
      <c r="J101" s="163">
        <f>J187</f>
        <v>0</v>
      </c>
      <c r="K101" s="105"/>
      <c r="L101" s="164"/>
    </row>
    <row r="102" spans="1:47" s="10" customFormat="1" ht="19.899999999999999" customHeight="1">
      <c r="B102" s="160"/>
      <c r="C102" s="105"/>
      <c r="D102" s="161" t="s">
        <v>124</v>
      </c>
      <c r="E102" s="162"/>
      <c r="F102" s="162"/>
      <c r="G102" s="162"/>
      <c r="H102" s="162"/>
      <c r="I102" s="162"/>
      <c r="J102" s="163">
        <f>J193</f>
        <v>0</v>
      </c>
      <c r="K102" s="105"/>
      <c r="L102" s="164"/>
    </row>
    <row r="103" spans="1:47" s="10" customFormat="1" ht="19.899999999999999" customHeight="1">
      <c r="B103" s="160"/>
      <c r="C103" s="105"/>
      <c r="D103" s="161" t="s">
        <v>125</v>
      </c>
      <c r="E103" s="162"/>
      <c r="F103" s="162"/>
      <c r="G103" s="162"/>
      <c r="H103" s="162"/>
      <c r="I103" s="162"/>
      <c r="J103" s="163">
        <f>J214</f>
        <v>0</v>
      </c>
      <c r="K103" s="105"/>
      <c r="L103" s="164"/>
    </row>
    <row r="104" spans="1:47" s="10" customFormat="1" ht="19.899999999999999" customHeight="1">
      <c r="B104" s="160"/>
      <c r="C104" s="105"/>
      <c r="D104" s="161" t="s">
        <v>126</v>
      </c>
      <c r="E104" s="162"/>
      <c r="F104" s="162"/>
      <c r="G104" s="162"/>
      <c r="H104" s="162"/>
      <c r="I104" s="162"/>
      <c r="J104" s="163">
        <f>J240</f>
        <v>0</v>
      </c>
      <c r="K104" s="105"/>
      <c r="L104" s="164"/>
    </row>
    <row r="105" spans="1:47" s="10" customFormat="1" ht="19.899999999999999" customHeight="1">
      <c r="B105" s="160"/>
      <c r="C105" s="105"/>
      <c r="D105" s="161" t="s">
        <v>127</v>
      </c>
      <c r="E105" s="162"/>
      <c r="F105" s="162"/>
      <c r="G105" s="162"/>
      <c r="H105" s="162"/>
      <c r="I105" s="162"/>
      <c r="J105" s="163">
        <f>J253</f>
        <v>0</v>
      </c>
      <c r="K105" s="105"/>
      <c r="L105" s="164"/>
    </row>
    <row r="106" spans="1:47" s="10" customFormat="1" ht="19.899999999999999" customHeight="1">
      <c r="B106" s="160"/>
      <c r="C106" s="105"/>
      <c r="D106" s="161" t="s">
        <v>128</v>
      </c>
      <c r="E106" s="162"/>
      <c r="F106" s="162"/>
      <c r="G106" s="162"/>
      <c r="H106" s="162"/>
      <c r="I106" s="162"/>
      <c r="J106" s="163">
        <f>J265</f>
        <v>0</v>
      </c>
      <c r="K106" s="105"/>
      <c r="L106" s="164"/>
    </row>
    <row r="107" spans="1:47" s="2" customFormat="1" ht="21.75" customHeight="1">
      <c r="A107" s="35"/>
      <c r="B107" s="36"/>
      <c r="C107" s="37"/>
      <c r="D107" s="37"/>
      <c r="E107" s="37"/>
      <c r="F107" s="37"/>
      <c r="G107" s="37"/>
      <c r="H107" s="37"/>
      <c r="I107" s="37"/>
      <c r="J107" s="37"/>
      <c r="K107" s="37"/>
      <c r="L107" s="52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pans="1:47" s="2" customFormat="1" ht="6.95" customHeight="1">
      <c r="A108" s="35"/>
      <c r="B108" s="55"/>
      <c r="C108" s="56"/>
      <c r="D108" s="56"/>
      <c r="E108" s="56"/>
      <c r="F108" s="56"/>
      <c r="G108" s="56"/>
      <c r="H108" s="56"/>
      <c r="I108" s="56"/>
      <c r="J108" s="56"/>
      <c r="K108" s="56"/>
      <c r="L108" s="52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12" spans="1:47" s="2" customFormat="1" ht="6.95" customHeight="1">
      <c r="A112" s="35"/>
      <c r="B112" s="57"/>
      <c r="C112" s="58"/>
      <c r="D112" s="58"/>
      <c r="E112" s="58"/>
      <c r="F112" s="58"/>
      <c r="G112" s="58"/>
      <c r="H112" s="58"/>
      <c r="I112" s="58"/>
      <c r="J112" s="58"/>
      <c r="K112" s="58"/>
      <c r="L112" s="52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pans="1:63" s="2" customFormat="1" ht="24.95" customHeight="1">
      <c r="A113" s="35"/>
      <c r="B113" s="36"/>
      <c r="C113" s="24" t="s">
        <v>131</v>
      </c>
      <c r="D113" s="37"/>
      <c r="E113" s="37"/>
      <c r="F113" s="37"/>
      <c r="G113" s="37"/>
      <c r="H113" s="37"/>
      <c r="I113" s="37"/>
      <c r="J113" s="37"/>
      <c r="K113" s="37"/>
      <c r="L113" s="52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pans="1:63" s="2" customFormat="1" ht="6.95" customHeight="1">
      <c r="A114" s="35"/>
      <c r="B114" s="36"/>
      <c r="C114" s="37"/>
      <c r="D114" s="37"/>
      <c r="E114" s="37"/>
      <c r="F114" s="37"/>
      <c r="G114" s="37"/>
      <c r="H114" s="37"/>
      <c r="I114" s="37"/>
      <c r="J114" s="37"/>
      <c r="K114" s="37"/>
      <c r="L114" s="52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pans="1:63" s="2" customFormat="1" ht="12" customHeight="1">
      <c r="A115" s="35"/>
      <c r="B115" s="36"/>
      <c r="C115" s="30" t="s">
        <v>16</v>
      </c>
      <c r="D115" s="37"/>
      <c r="E115" s="37"/>
      <c r="F115" s="37"/>
      <c r="G115" s="37"/>
      <c r="H115" s="37"/>
      <c r="I115" s="37"/>
      <c r="J115" s="37"/>
      <c r="K115" s="37"/>
      <c r="L115" s="52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pans="1:63" s="2" customFormat="1" ht="26.25" customHeight="1">
      <c r="A116" s="35"/>
      <c r="B116" s="36"/>
      <c r="C116" s="37"/>
      <c r="D116" s="37"/>
      <c r="E116" s="320" t="str">
        <f>E7</f>
        <v>VD Josefův Důl, oprava a rekonstrukce venkovní kanalizace a objektů dozorství - opravná část</v>
      </c>
      <c r="F116" s="321"/>
      <c r="G116" s="321"/>
      <c r="H116" s="321"/>
      <c r="I116" s="37"/>
      <c r="J116" s="37"/>
      <c r="K116" s="37"/>
      <c r="L116" s="52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pans="1:63" s="1" customFormat="1" ht="12" customHeight="1">
      <c r="B117" s="22"/>
      <c r="C117" s="30" t="s">
        <v>113</v>
      </c>
      <c r="D117" s="23"/>
      <c r="E117" s="23"/>
      <c r="F117" s="23"/>
      <c r="G117" s="23"/>
      <c r="H117" s="23"/>
      <c r="I117" s="23"/>
      <c r="J117" s="23"/>
      <c r="K117" s="23"/>
      <c r="L117" s="21"/>
    </row>
    <row r="118" spans="1:63" s="2" customFormat="1" ht="16.5" customHeight="1">
      <c r="A118" s="35"/>
      <c r="B118" s="36"/>
      <c r="C118" s="37"/>
      <c r="D118" s="37"/>
      <c r="E118" s="320" t="s">
        <v>114</v>
      </c>
      <c r="F118" s="322"/>
      <c r="G118" s="322"/>
      <c r="H118" s="322"/>
      <c r="I118" s="37"/>
      <c r="J118" s="37"/>
      <c r="K118" s="37"/>
      <c r="L118" s="52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pans="1:63" s="2" customFormat="1" ht="12" customHeight="1">
      <c r="A119" s="35"/>
      <c r="B119" s="36"/>
      <c r="C119" s="30" t="s">
        <v>115</v>
      </c>
      <c r="D119" s="37"/>
      <c r="E119" s="37"/>
      <c r="F119" s="37"/>
      <c r="G119" s="37"/>
      <c r="H119" s="37"/>
      <c r="I119" s="37"/>
      <c r="J119" s="37"/>
      <c r="K119" s="37"/>
      <c r="L119" s="52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pans="1:63" s="2" customFormat="1" ht="16.5" customHeight="1">
      <c r="A120" s="35"/>
      <c r="B120" s="36"/>
      <c r="C120" s="37"/>
      <c r="D120" s="37"/>
      <c r="E120" s="268" t="str">
        <f>E11</f>
        <v>SO 04 - Oprava dešťové kanalizace</v>
      </c>
      <c r="F120" s="322"/>
      <c r="G120" s="322"/>
      <c r="H120" s="322"/>
      <c r="I120" s="37"/>
      <c r="J120" s="37"/>
      <c r="K120" s="37"/>
      <c r="L120" s="52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pans="1:63" s="2" customFormat="1" ht="6.95" customHeight="1">
      <c r="A121" s="35"/>
      <c r="B121" s="36"/>
      <c r="C121" s="37"/>
      <c r="D121" s="37"/>
      <c r="E121" s="37"/>
      <c r="F121" s="37"/>
      <c r="G121" s="37"/>
      <c r="H121" s="37"/>
      <c r="I121" s="37"/>
      <c r="J121" s="37"/>
      <c r="K121" s="37"/>
      <c r="L121" s="52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pans="1:63" s="2" customFormat="1" ht="12" customHeight="1">
      <c r="A122" s="35"/>
      <c r="B122" s="36"/>
      <c r="C122" s="30" t="s">
        <v>20</v>
      </c>
      <c r="D122" s="37"/>
      <c r="E122" s="37"/>
      <c r="F122" s="28" t="str">
        <f>F14</f>
        <v>VD Josefův Důl</v>
      </c>
      <c r="G122" s="37"/>
      <c r="H122" s="37"/>
      <c r="I122" s="30" t="s">
        <v>22</v>
      </c>
      <c r="J122" s="67" t="str">
        <f>IF(J14="","",J14)</f>
        <v>22. 4. 2021</v>
      </c>
      <c r="K122" s="37"/>
      <c r="L122" s="52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pans="1:63" s="2" customFormat="1" ht="6.95" customHeight="1">
      <c r="A123" s="35"/>
      <c r="B123" s="36"/>
      <c r="C123" s="37"/>
      <c r="D123" s="37"/>
      <c r="E123" s="37"/>
      <c r="F123" s="37"/>
      <c r="G123" s="37"/>
      <c r="H123" s="37"/>
      <c r="I123" s="37"/>
      <c r="J123" s="37"/>
      <c r="K123" s="37"/>
      <c r="L123" s="52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pans="1:63" s="2" customFormat="1" ht="15.2" customHeight="1">
      <c r="A124" s="35"/>
      <c r="B124" s="36"/>
      <c r="C124" s="30" t="s">
        <v>24</v>
      </c>
      <c r="D124" s="37"/>
      <c r="E124" s="37"/>
      <c r="F124" s="28" t="str">
        <f>E17</f>
        <v>Povodí Labe, státní podnik</v>
      </c>
      <c r="G124" s="37"/>
      <c r="H124" s="37"/>
      <c r="I124" s="30" t="s">
        <v>30</v>
      </c>
      <c r="J124" s="33" t="str">
        <f>E23</f>
        <v>Multiaqua s.r.o.</v>
      </c>
      <c r="K124" s="37"/>
      <c r="L124" s="52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</row>
    <row r="125" spans="1:63" s="2" customFormat="1" ht="15.2" customHeight="1">
      <c r="A125" s="35"/>
      <c r="B125" s="36"/>
      <c r="C125" s="30" t="s">
        <v>28</v>
      </c>
      <c r="D125" s="37"/>
      <c r="E125" s="37"/>
      <c r="F125" s="28" t="str">
        <f>IF(E20="","",E20)</f>
        <v>Vyplň údaj</v>
      </c>
      <c r="G125" s="37"/>
      <c r="H125" s="37"/>
      <c r="I125" s="30" t="s">
        <v>35</v>
      </c>
      <c r="J125" s="33" t="str">
        <f>E26</f>
        <v>Pavel Romášek</v>
      </c>
      <c r="K125" s="37"/>
      <c r="L125" s="52"/>
      <c r="S125" s="35"/>
      <c r="T125" s="35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</row>
    <row r="126" spans="1:63" s="2" customFormat="1" ht="10.35" customHeight="1">
      <c r="A126" s="35"/>
      <c r="B126" s="36"/>
      <c r="C126" s="37"/>
      <c r="D126" s="37"/>
      <c r="E126" s="37"/>
      <c r="F126" s="37"/>
      <c r="G126" s="37"/>
      <c r="H126" s="37"/>
      <c r="I126" s="37"/>
      <c r="J126" s="37"/>
      <c r="K126" s="37"/>
      <c r="L126" s="52"/>
      <c r="S126" s="35"/>
      <c r="T126" s="35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</row>
    <row r="127" spans="1:63" s="11" customFormat="1" ht="29.25" customHeight="1">
      <c r="A127" s="165"/>
      <c r="B127" s="166"/>
      <c r="C127" s="167" t="s">
        <v>132</v>
      </c>
      <c r="D127" s="168" t="s">
        <v>64</v>
      </c>
      <c r="E127" s="168" t="s">
        <v>60</v>
      </c>
      <c r="F127" s="168" t="s">
        <v>61</v>
      </c>
      <c r="G127" s="168" t="s">
        <v>133</v>
      </c>
      <c r="H127" s="168" t="s">
        <v>134</v>
      </c>
      <c r="I127" s="168" t="s">
        <v>135</v>
      </c>
      <c r="J127" s="168" t="s">
        <v>119</v>
      </c>
      <c r="K127" s="169" t="s">
        <v>136</v>
      </c>
      <c r="L127" s="170"/>
      <c r="M127" s="76" t="s">
        <v>1</v>
      </c>
      <c r="N127" s="77" t="s">
        <v>43</v>
      </c>
      <c r="O127" s="77" t="s">
        <v>137</v>
      </c>
      <c r="P127" s="77" t="s">
        <v>138</v>
      </c>
      <c r="Q127" s="77" t="s">
        <v>139</v>
      </c>
      <c r="R127" s="77" t="s">
        <v>140</v>
      </c>
      <c r="S127" s="77" t="s">
        <v>141</v>
      </c>
      <c r="T127" s="78" t="s">
        <v>142</v>
      </c>
      <c r="U127" s="165"/>
      <c r="V127" s="165"/>
      <c r="W127" s="165"/>
      <c r="X127" s="165"/>
      <c r="Y127" s="165"/>
      <c r="Z127" s="165"/>
      <c r="AA127" s="165"/>
      <c r="AB127" s="165"/>
      <c r="AC127" s="165"/>
      <c r="AD127" s="165"/>
      <c r="AE127" s="165"/>
    </row>
    <row r="128" spans="1:63" s="2" customFormat="1" ht="22.9" customHeight="1">
      <c r="A128" s="35"/>
      <c r="B128" s="36"/>
      <c r="C128" s="83" t="s">
        <v>143</v>
      </c>
      <c r="D128" s="37"/>
      <c r="E128" s="37"/>
      <c r="F128" s="37"/>
      <c r="G128" s="37"/>
      <c r="H128" s="37"/>
      <c r="I128" s="37"/>
      <c r="J128" s="171">
        <f>BK128</f>
        <v>0</v>
      </c>
      <c r="K128" s="37"/>
      <c r="L128" s="40"/>
      <c r="M128" s="79"/>
      <c r="N128" s="172"/>
      <c r="O128" s="80"/>
      <c r="P128" s="173">
        <f>P129</f>
        <v>0</v>
      </c>
      <c r="Q128" s="80"/>
      <c r="R128" s="173">
        <f>R129</f>
        <v>25.296947916200004</v>
      </c>
      <c r="S128" s="80"/>
      <c r="T128" s="174">
        <f>T129</f>
        <v>4.1110399999999991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T128" s="18" t="s">
        <v>78</v>
      </c>
      <c r="AU128" s="18" t="s">
        <v>121</v>
      </c>
      <c r="BK128" s="175">
        <f>BK129</f>
        <v>0</v>
      </c>
    </row>
    <row r="129" spans="1:65" s="12" customFormat="1" ht="25.9" customHeight="1">
      <c r="B129" s="176"/>
      <c r="C129" s="177"/>
      <c r="D129" s="178" t="s">
        <v>78</v>
      </c>
      <c r="E129" s="179" t="s">
        <v>144</v>
      </c>
      <c r="F129" s="179" t="s">
        <v>145</v>
      </c>
      <c r="G129" s="177"/>
      <c r="H129" s="177"/>
      <c r="I129" s="180"/>
      <c r="J129" s="181">
        <f>BK129</f>
        <v>0</v>
      </c>
      <c r="K129" s="177"/>
      <c r="L129" s="182"/>
      <c r="M129" s="183"/>
      <c r="N129" s="184"/>
      <c r="O129" s="184"/>
      <c r="P129" s="185">
        <f>P130+P187+P193+P214+P240+P253+P265</f>
        <v>0</v>
      </c>
      <c r="Q129" s="184"/>
      <c r="R129" s="185">
        <f>R130+R187+R193+R214+R240+R253+R265</f>
        <v>25.296947916200004</v>
      </c>
      <c r="S129" s="184"/>
      <c r="T129" s="186">
        <f>T130+T187+T193+T214+T240+T253+T265</f>
        <v>4.1110399999999991</v>
      </c>
      <c r="AR129" s="187" t="s">
        <v>86</v>
      </c>
      <c r="AT129" s="188" t="s">
        <v>78</v>
      </c>
      <c r="AU129" s="188" t="s">
        <v>79</v>
      </c>
      <c r="AY129" s="187" t="s">
        <v>146</v>
      </c>
      <c r="BK129" s="189">
        <f>BK130+BK187+BK193+BK214+BK240+BK253+BK265</f>
        <v>0</v>
      </c>
    </row>
    <row r="130" spans="1:65" s="12" customFormat="1" ht="22.9" customHeight="1">
      <c r="B130" s="176"/>
      <c r="C130" s="177"/>
      <c r="D130" s="178" t="s">
        <v>78</v>
      </c>
      <c r="E130" s="190" t="s">
        <v>86</v>
      </c>
      <c r="F130" s="190" t="s">
        <v>147</v>
      </c>
      <c r="G130" s="177"/>
      <c r="H130" s="177"/>
      <c r="I130" s="180"/>
      <c r="J130" s="191">
        <f>BK130</f>
        <v>0</v>
      </c>
      <c r="K130" s="177"/>
      <c r="L130" s="182"/>
      <c r="M130" s="183"/>
      <c r="N130" s="184"/>
      <c r="O130" s="184"/>
      <c r="P130" s="185">
        <f>SUM(P131:P186)</f>
        <v>0</v>
      </c>
      <c r="Q130" s="184"/>
      <c r="R130" s="185">
        <f>SUM(R131:R186)</f>
        <v>16.441350236000002</v>
      </c>
      <c r="S130" s="184"/>
      <c r="T130" s="186">
        <f>SUM(T131:T186)</f>
        <v>0</v>
      </c>
      <c r="AR130" s="187" t="s">
        <v>86</v>
      </c>
      <c r="AT130" s="188" t="s">
        <v>78</v>
      </c>
      <c r="AU130" s="188" t="s">
        <v>86</v>
      </c>
      <c r="AY130" s="187" t="s">
        <v>146</v>
      </c>
      <c r="BK130" s="189">
        <f>SUM(BK131:BK186)</f>
        <v>0</v>
      </c>
    </row>
    <row r="131" spans="1:65" s="2" customFormat="1" ht="90" customHeight="1">
      <c r="A131" s="35"/>
      <c r="B131" s="36"/>
      <c r="C131" s="192" t="s">
        <v>86</v>
      </c>
      <c r="D131" s="192" t="s">
        <v>148</v>
      </c>
      <c r="E131" s="193" t="s">
        <v>652</v>
      </c>
      <c r="F131" s="194" t="s">
        <v>653</v>
      </c>
      <c r="G131" s="195" t="s">
        <v>252</v>
      </c>
      <c r="H131" s="196">
        <v>1.1000000000000001</v>
      </c>
      <c r="I131" s="197"/>
      <c r="J131" s="198">
        <f>ROUND(I131*H131,2)</f>
        <v>0</v>
      </c>
      <c r="K131" s="194" t="s">
        <v>152</v>
      </c>
      <c r="L131" s="40"/>
      <c r="M131" s="199" t="s">
        <v>1</v>
      </c>
      <c r="N131" s="200" t="s">
        <v>44</v>
      </c>
      <c r="O131" s="72"/>
      <c r="P131" s="201">
        <f>O131*H131</f>
        <v>0</v>
      </c>
      <c r="Q131" s="201">
        <v>3.6904300000000001E-2</v>
      </c>
      <c r="R131" s="201">
        <f>Q131*H131</f>
        <v>4.0594730000000002E-2</v>
      </c>
      <c r="S131" s="201">
        <v>0</v>
      </c>
      <c r="T131" s="202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03" t="s">
        <v>153</v>
      </c>
      <c r="AT131" s="203" t="s">
        <v>148</v>
      </c>
      <c r="AU131" s="203" t="s">
        <v>88</v>
      </c>
      <c r="AY131" s="18" t="s">
        <v>146</v>
      </c>
      <c r="BE131" s="204">
        <f>IF(N131="základní",J131,0)</f>
        <v>0</v>
      </c>
      <c r="BF131" s="204">
        <f>IF(N131="snížená",J131,0)</f>
        <v>0</v>
      </c>
      <c r="BG131" s="204">
        <f>IF(N131="zákl. přenesená",J131,0)</f>
        <v>0</v>
      </c>
      <c r="BH131" s="204">
        <f>IF(N131="sníž. přenesená",J131,0)</f>
        <v>0</v>
      </c>
      <c r="BI131" s="204">
        <f>IF(N131="nulová",J131,0)</f>
        <v>0</v>
      </c>
      <c r="BJ131" s="18" t="s">
        <v>86</v>
      </c>
      <c r="BK131" s="204">
        <f>ROUND(I131*H131,2)</f>
        <v>0</v>
      </c>
      <c r="BL131" s="18" t="s">
        <v>153</v>
      </c>
      <c r="BM131" s="203" t="s">
        <v>654</v>
      </c>
    </row>
    <row r="132" spans="1:65" s="13" customFormat="1" ht="11.25">
      <c r="B132" s="205"/>
      <c r="C132" s="206"/>
      <c r="D132" s="207" t="s">
        <v>155</v>
      </c>
      <c r="E132" s="208" t="s">
        <v>1</v>
      </c>
      <c r="F132" s="209" t="s">
        <v>655</v>
      </c>
      <c r="G132" s="206"/>
      <c r="H132" s="210">
        <v>1.1000000000000001</v>
      </c>
      <c r="I132" s="211"/>
      <c r="J132" s="206"/>
      <c r="K132" s="206"/>
      <c r="L132" s="212"/>
      <c r="M132" s="213"/>
      <c r="N132" s="214"/>
      <c r="O132" s="214"/>
      <c r="P132" s="214"/>
      <c r="Q132" s="214"/>
      <c r="R132" s="214"/>
      <c r="S132" s="214"/>
      <c r="T132" s="215"/>
      <c r="AT132" s="216" t="s">
        <v>155</v>
      </c>
      <c r="AU132" s="216" t="s">
        <v>88</v>
      </c>
      <c r="AV132" s="13" t="s">
        <v>88</v>
      </c>
      <c r="AW132" s="13" t="s">
        <v>34</v>
      </c>
      <c r="AX132" s="13" t="s">
        <v>86</v>
      </c>
      <c r="AY132" s="216" t="s">
        <v>146</v>
      </c>
    </row>
    <row r="133" spans="1:65" s="2" customFormat="1" ht="24.2" customHeight="1">
      <c r="A133" s="35"/>
      <c r="B133" s="36"/>
      <c r="C133" s="192" t="s">
        <v>88</v>
      </c>
      <c r="D133" s="192" t="s">
        <v>148</v>
      </c>
      <c r="E133" s="193" t="s">
        <v>344</v>
      </c>
      <c r="F133" s="194" t="s">
        <v>345</v>
      </c>
      <c r="G133" s="195" t="s">
        <v>151</v>
      </c>
      <c r="H133" s="196">
        <v>10.252000000000001</v>
      </c>
      <c r="I133" s="197"/>
      <c r="J133" s="198">
        <f>ROUND(I133*H133,2)</f>
        <v>0</v>
      </c>
      <c r="K133" s="194" t="s">
        <v>152</v>
      </c>
      <c r="L133" s="40"/>
      <c r="M133" s="199" t="s">
        <v>1</v>
      </c>
      <c r="N133" s="200" t="s">
        <v>44</v>
      </c>
      <c r="O133" s="72"/>
      <c r="P133" s="201">
        <f>O133*H133</f>
        <v>0</v>
      </c>
      <c r="Q133" s="201">
        <v>0</v>
      </c>
      <c r="R133" s="201">
        <f>Q133*H133</f>
        <v>0</v>
      </c>
      <c r="S133" s="201">
        <v>0</v>
      </c>
      <c r="T133" s="202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03" t="s">
        <v>153</v>
      </c>
      <c r="AT133" s="203" t="s">
        <v>148</v>
      </c>
      <c r="AU133" s="203" t="s">
        <v>88</v>
      </c>
      <c r="AY133" s="18" t="s">
        <v>146</v>
      </c>
      <c r="BE133" s="204">
        <f>IF(N133="základní",J133,0)</f>
        <v>0</v>
      </c>
      <c r="BF133" s="204">
        <f>IF(N133="snížená",J133,0)</f>
        <v>0</v>
      </c>
      <c r="BG133" s="204">
        <f>IF(N133="zákl. přenesená",J133,0)</f>
        <v>0</v>
      </c>
      <c r="BH133" s="204">
        <f>IF(N133="sníž. přenesená",J133,0)</f>
        <v>0</v>
      </c>
      <c r="BI133" s="204">
        <f>IF(N133="nulová",J133,0)</f>
        <v>0</v>
      </c>
      <c r="BJ133" s="18" t="s">
        <v>86</v>
      </c>
      <c r="BK133" s="204">
        <f>ROUND(I133*H133,2)</f>
        <v>0</v>
      </c>
      <c r="BL133" s="18" t="s">
        <v>153</v>
      </c>
      <c r="BM133" s="203" t="s">
        <v>656</v>
      </c>
    </row>
    <row r="134" spans="1:65" s="14" customFormat="1" ht="11.25">
      <c r="B134" s="217"/>
      <c r="C134" s="218"/>
      <c r="D134" s="207" t="s">
        <v>155</v>
      </c>
      <c r="E134" s="219" t="s">
        <v>1</v>
      </c>
      <c r="F134" s="220" t="s">
        <v>657</v>
      </c>
      <c r="G134" s="218"/>
      <c r="H134" s="219" t="s">
        <v>1</v>
      </c>
      <c r="I134" s="221"/>
      <c r="J134" s="218"/>
      <c r="K134" s="218"/>
      <c r="L134" s="222"/>
      <c r="M134" s="223"/>
      <c r="N134" s="224"/>
      <c r="O134" s="224"/>
      <c r="P134" s="224"/>
      <c r="Q134" s="224"/>
      <c r="R134" s="224"/>
      <c r="S134" s="224"/>
      <c r="T134" s="225"/>
      <c r="AT134" s="226" t="s">
        <v>155</v>
      </c>
      <c r="AU134" s="226" t="s">
        <v>88</v>
      </c>
      <c r="AV134" s="14" t="s">
        <v>86</v>
      </c>
      <c r="AW134" s="14" t="s">
        <v>34</v>
      </c>
      <c r="AX134" s="14" t="s">
        <v>79</v>
      </c>
      <c r="AY134" s="226" t="s">
        <v>146</v>
      </c>
    </row>
    <row r="135" spans="1:65" s="14" customFormat="1" ht="11.25">
      <c r="B135" s="217"/>
      <c r="C135" s="218"/>
      <c r="D135" s="207" t="s">
        <v>155</v>
      </c>
      <c r="E135" s="219" t="s">
        <v>1</v>
      </c>
      <c r="F135" s="220" t="s">
        <v>328</v>
      </c>
      <c r="G135" s="218"/>
      <c r="H135" s="219" t="s">
        <v>1</v>
      </c>
      <c r="I135" s="221"/>
      <c r="J135" s="218"/>
      <c r="K135" s="218"/>
      <c r="L135" s="222"/>
      <c r="M135" s="223"/>
      <c r="N135" s="224"/>
      <c r="O135" s="224"/>
      <c r="P135" s="224"/>
      <c r="Q135" s="224"/>
      <c r="R135" s="224"/>
      <c r="S135" s="224"/>
      <c r="T135" s="225"/>
      <c r="AT135" s="226" t="s">
        <v>155</v>
      </c>
      <c r="AU135" s="226" t="s">
        <v>88</v>
      </c>
      <c r="AV135" s="14" t="s">
        <v>86</v>
      </c>
      <c r="AW135" s="14" t="s">
        <v>34</v>
      </c>
      <c r="AX135" s="14" t="s">
        <v>79</v>
      </c>
      <c r="AY135" s="226" t="s">
        <v>146</v>
      </c>
    </row>
    <row r="136" spans="1:65" s="13" customFormat="1" ht="11.25">
      <c r="B136" s="205"/>
      <c r="C136" s="206"/>
      <c r="D136" s="207" t="s">
        <v>155</v>
      </c>
      <c r="E136" s="208" t="s">
        <v>1</v>
      </c>
      <c r="F136" s="209" t="s">
        <v>658</v>
      </c>
      <c r="G136" s="206"/>
      <c r="H136" s="210">
        <v>10.252000000000001</v>
      </c>
      <c r="I136" s="211"/>
      <c r="J136" s="206"/>
      <c r="K136" s="206"/>
      <c r="L136" s="212"/>
      <c r="M136" s="213"/>
      <c r="N136" s="214"/>
      <c r="O136" s="214"/>
      <c r="P136" s="214"/>
      <c r="Q136" s="214"/>
      <c r="R136" s="214"/>
      <c r="S136" s="214"/>
      <c r="T136" s="215"/>
      <c r="AT136" s="216" t="s">
        <v>155</v>
      </c>
      <c r="AU136" s="216" t="s">
        <v>88</v>
      </c>
      <c r="AV136" s="13" t="s">
        <v>88</v>
      </c>
      <c r="AW136" s="13" t="s">
        <v>34</v>
      </c>
      <c r="AX136" s="13" t="s">
        <v>86</v>
      </c>
      <c r="AY136" s="216" t="s">
        <v>146</v>
      </c>
    </row>
    <row r="137" spans="1:65" s="2" customFormat="1" ht="44.25" customHeight="1">
      <c r="A137" s="35"/>
      <c r="B137" s="36"/>
      <c r="C137" s="192" t="s">
        <v>162</v>
      </c>
      <c r="D137" s="192" t="s">
        <v>148</v>
      </c>
      <c r="E137" s="193" t="s">
        <v>659</v>
      </c>
      <c r="F137" s="194" t="s">
        <v>660</v>
      </c>
      <c r="G137" s="195" t="s">
        <v>159</v>
      </c>
      <c r="H137" s="196">
        <v>8.4529999999999994</v>
      </c>
      <c r="I137" s="197"/>
      <c r="J137" s="198">
        <f>ROUND(I137*H137,2)</f>
        <v>0</v>
      </c>
      <c r="K137" s="194" t="s">
        <v>152</v>
      </c>
      <c r="L137" s="40"/>
      <c r="M137" s="199" t="s">
        <v>1</v>
      </c>
      <c r="N137" s="200" t="s">
        <v>44</v>
      </c>
      <c r="O137" s="72"/>
      <c r="P137" s="201">
        <f>O137*H137</f>
        <v>0</v>
      </c>
      <c r="Q137" s="201">
        <v>0</v>
      </c>
      <c r="R137" s="201">
        <f>Q137*H137</f>
        <v>0</v>
      </c>
      <c r="S137" s="201">
        <v>0</v>
      </c>
      <c r="T137" s="202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03" t="s">
        <v>153</v>
      </c>
      <c r="AT137" s="203" t="s">
        <v>148</v>
      </c>
      <c r="AU137" s="203" t="s">
        <v>88</v>
      </c>
      <c r="AY137" s="18" t="s">
        <v>146</v>
      </c>
      <c r="BE137" s="204">
        <f>IF(N137="základní",J137,0)</f>
        <v>0</v>
      </c>
      <c r="BF137" s="204">
        <f>IF(N137="snížená",J137,0)</f>
        <v>0</v>
      </c>
      <c r="BG137" s="204">
        <f>IF(N137="zákl. přenesená",J137,0)</f>
        <v>0</v>
      </c>
      <c r="BH137" s="204">
        <f>IF(N137="sníž. přenesená",J137,0)</f>
        <v>0</v>
      </c>
      <c r="BI137" s="204">
        <f>IF(N137="nulová",J137,0)</f>
        <v>0</v>
      </c>
      <c r="BJ137" s="18" t="s">
        <v>86</v>
      </c>
      <c r="BK137" s="204">
        <f>ROUND(I137*H137,2)</f>
        <v>0</v>
      </c>
      <c r="BL137" s="18" t="s">
        <v>153</v>
      </c>
      <c r="BM137" s="203" t="s">
        <v>661</v>
      </c>
    </row>
    <row r="138" spans="1:65" s="14" customFormat="1" ht="11.25">
      <c r="B138" s="217"/>
      <c r="C138" s="218"/>
      <c r="D138" s="207" t="s">
        <v>155</v>
      </c>
      <c r="E138" s="219" t="s">
        <v>1</v>
      </c>
      <c r="F138" s="220" t="s">
        <v>657</v>
      </c>
      <c r="G138" s="218"/>
      <c r="H138" s="219" t="s">
        <v>1</v>
      </c>
      <c r="I138" s="221"/>
      <c r="J138" s="218"/>
      <c r="K138" s="218"/>
      <c r="L138" s="222"/>
      <c r="M138" s="223"/>
      <c r="N138" s="224"/>
      <c r="O138" s="224"/>
      <c r="P138" s="224"/>
      <c r="Q138" s="224"/>
      <c r="R138" s="224"/>
      <c r="S138" s="224"/>
      <c r="T138" s="225"/>
      <c r="AT138" s="226" t="s">
        <v>155</v>
      </c>
      <c r="AU138" s="226" t="s">
        <v>88</v>
      </c>
      <c r="AV138" s="14" t="s">
        <v>86</v>
      </c>
      <c r="AW138" s="14" t="s">
        <v>34</v>
      </c>
      <c r="AX138" s="14" t="s">
        <v>79</v>
      </c>
      <c r="AY138" s="226" t="s">
        <v>146</v>
      </c>
    </row>
    <row r="139" spans="1:65" s="14" customFormat="1" ht="11.25">
      <c r="B139" s="217"/>
      <c r="C139" s="218"/>
      <c r="D139" s="207" t="s">
        <v>155</v>
      </c>
      <c r="E139" s="219" t="s">
        <v>1</v>
      </c>
      <c r="F139" s="220" t="s">
        <v>328</v>
      </c>
      <c r="G139" s="218"/>
      <c r="H139" s="219" t="s">
        <v>1</v>
      </c>
      <c r="I139" s="221"/>
      <c r="J139" s="218"/>
      <c r="K139" s="218"/>
      <c r="L139" s="222"/>
      <c r="M139" s="223"/>
      <c r="N139" s="224"/>
      <c r="O139" s="224"/>
      <c r="P139" s="224"/>
      <c r="Q139" s="224"/>
      <c r="R139" s="224"/>
      <c r="S139" s="224"/>
      <c r="T139" s="225"/>
      <c r="AT139" s="226" t="s">
        <v>155</v>
      </c>
      <c r="AU139" s="226" t="s">
        <v>88</v>
      </c>
      <c r="AV139" s="14" t="s">
        <v>86</v>
      </c>
      <c r="AW139" s="14" t="s">
        <v>34</v>
      </c>
      <c r="AX139" s="14" t="s">
        <v>79</v>
      </c>
      <c r="AY139" s="226" t="s">
        <v>146</v>
      </c>
    </row>
    <row r="140" spans="1:65" s="14" customFormat="1" ht="11.25">
      <c r="B140" s="217"/>
      <c r="C140" s="218"/>
      <c r="D140" s="207" t="s">
        <v>155</v>
      </c>
      <c r="E140" s="219" t="s">
        <v>1</v>
      </c>
      <c r="F140" s="220" t="s">
        <v>662</v>
      </c>
      <c r="G140" s="218"/>
      <c r="H140" s="219" t="s">
        <v>1</v>
      </c>
      <c r="I140" s="221"/>
      <c r="J140" s="218"/>
      <c r="K140" s="218"/>
      <c r="L140" s="222"/>
      <c r="M140" s="223"/>
      <c r="N140" s="224"/>
      <c r="O140" s="224"/>
      <c r="P140" s="224"/>
      <c r="Q140" s="224"/>
      <c r="R140" s="224"/>
      <c r="S140" s="224"/>
      <c r="T140" s="225"/>
      <c r="AT140" s="226" t="s">
        <v>155</v>
      </c>
      <c r="AU140" s="226" t="s">
        <v>88</v>
      </c>
      <c r="AV140" s="14" t="s">
        <v>86</v>
      </c>
      <c r="AW140" s="14" t="s">
        <v>34</v>
      </c>
      <c r="AX140" s="14" t="s">
        <v>79</v>
      </c>
      <c r="AY140" s="226" t="s">
        <v>146</v>
      </c>
    </row>
    <row r="141" spans="1:65" s="13" customFormat="1" ht="11.25">
      <c r="B141" s="205"/>
      <c r="C141" s="206"/>
      <c r="D141" s="207" t="s">
        <v>155</v>
      </c>
      <c r="E141" s="208" t="s">
        <v>1</v>
      </c>
      <c r="F141" s="209" t="s">
        <v>663</v>
      </c>
      <c r="G141" s="206"/>
      <c r="H141" s="210">
        <v>7.5880000000000001</v>
      </c>
      <c r="I141" s="211"/>
      <c r="J141" s="206"/>
      <c r="K141" s="206"/>
      <c r="L141" s="212"/>
      <c r="M141" s="213"/>
      <c r="N141" s="214"/>
      <c r="O141" s="214"/>
      <c r="P141" s="214"/>
      <c r="Q141" s="214"/>
      <c r="R141" s="214"/>
      <c r="S141" s="214"/>
      <c r="T141" s="215"/>
      <c r="AT141" s="216" t="s">
        <v>155</v>
      </c>
      <c r="AU141" s="216" t="s">
        <v>88</v>
      </c>
      <c r="AV141" s="13" t="s">
        <v>88</v>
      </c>
      <c r="AW141" s="13" t="s">
        <v>34</v>
      </c>
      <c r="AX141" s="13" t="s">
        <v>79</v>
      </c>
      <c r="AY141" s="216" t="s">
        <v>146</v>
      </c>
    </row>
    <row r="142" spans="1:65" s="13" customFormat="1" ht="11.25">
      <c r="B142" s="205"/>
      <c r="C142" s="206"/>
      <c r="D142" s="207" t="s">
        <v>155</v>
      </c>
      <c r="E142" s="208" t="s">
        <v>1</v>
      </c>
      <c r="F142" s="209" t="s">
        <v>664</v>
      </c>
      <c r="G142" s="206"/>
      <c r="H142" s="210">
        <v>0.86499999999999999</v>
      </c>
      <c r="I142" s="211"/>
      <c r="J142" s="206"/>
      <c r="K142" s="206"/>
      <c r="L142" s="212"/>
      <c r="M142" s="213"/>
      <c r="N142" s="214"/>
      <c r="O142" s="214"/>
      <c r="P142" s="214"/>
      <c r="Q142" s="214"/>
      <c r="R142" s="214"/>
      <c r="S142" s="214"/>
      <c r="T142" s="215"/>
      <c r="AT142" s="216" t="s">
        <v>155</v>
      </c>
      <c r="AU142" s="216" t="s">
        <v>88</v>
      </c>
      <c r="AV142" s="13" t="s">
        <v>88</v>
      </c>
      <c r="AW142" s="13" t="s">
        <v>34</v>
      </c>
      <c r="AX142" s="13" t="s">
        <v>79</v>
      </c>
      <c r="AY142" s="216" t="s">
        <v>146</v>
      </c>
    </row>
    <row r="143" spans="1:65" s="15" customFormat="1" ht="11.25">
      <c r="B143" s="227"/>
      <c r="C143" s="228"/>
      <c r="D143" s="207" t="s">
        <v>155</v>
      </c>
      <c r="E143" s="229" t="s">
        <v>1</v>
      </c>
      <c r="F143" s="230" t="s">
        <v>170</v>
      </c>
      <c r="G143" s="228"/>
      <c r="H143" s="231">
        <v>8.4529999999999994</v>
      </c>
      <c r="I143" s="232"/>
      <c r="J143" s="228"/>
      <c r="K143" s="228"/>
      <c r="L143" s="233"/>
      <c r="M143" s="234"/>
      <c r="N143" s="235"/>
      <c r="O143" s="235"/>
      <c r="P143" s="235"/>
      <c r="Q143" s="235"/>
      <c r="R143" s="235"/>
      <c r="S143" s="235"/>
      <c r="T143" s="236"/>
      <c r="AT143" s="237" t="s">
        <v>155</v>
      </c>
      <c r="AU143" s="237" t="s">
        <v>88</v>
      </c>
      <c r="AV143" s="15" t="s">
        <v>153</v>
      </c>
      <c r="AW143" s="15" t="s">
        <v>34</v>
      </c>
      <c r="AX143" s="15" t="s">
        <v>86</v>
      </c>
      <c r="AY143" s="237" t="s">
        <v>146</v>
      </c>
    </row>
    <row r="144" spans="1:65" s="2" customFormat="1" ht="24.2" customHeight="1">
      <c r="A144" s="35"/>
      <c r="B144" s="36"/>
      <c r="C144" s="192" t="s">
        <v>153</v>
      </c>
      <c r="D144" s="192" t="s">
        <v>148</v>
      </c>
      <c r="E144" s="193" t="s">
        <v>665</v>
      </c>
      <c r="F144" s="194" t="s">
        <v>666</v>
      </c>
      <c r="G144" s="195" t="s">
        <v>159</v>
      </c>
      <c r="H144" s="196">
        <v>12.679</v>
      </c>
      <c r="I144" s="197"/>
      <c r="J144" s="198">
        <f>ROUND(I144*H144,2)</f>
        <v>0</v>
      </c>
      <c r="K144" s="194" t="s">
        <v>152</v>
      </c>
      <c r="L144" s="40"/>
      <c r="M144" s="199" t="s">
        <v>1</v>
      </c>
      <c r="N144" s="200" t="s">
        <v>44</v>
      </c>
      <c r="O144" s="72"/>
      <c r="P144" s="201">
        <f>O144*H144</f>
        <v>0</v>
      </c>
      <c r="Q144" s="201">
        <v>1.4E-5</v>
      </c>
      <c r="R144" s="201">
        <f>Q144*H144</f>
        <v>1.7750599999999999E-4</v>
      </c>
      <c r="S144" s="201">
        <v>0</v>
      </c>
      <c r="T144" s="202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03" t="s">
        <v>153</v>
      </c>
      <c r="AT144" s="203" t="s">
        <v>148</v>
      </c>
      <c r="AU144" s="203" t="s">
        <v>88</v>
      </c>
      <c r="AY144" s="18" t="s">
        <v>146</v>
      </c>
      <c r="BE144" s="204">
        <f>IF(N144="základní",J144,0)</f>
        <v>0</v>
      </c>
      <c r="BF144" s="204">
        <f>IF(N144="snížená",J144,0)</f>
        <v>0</v>
      </c>
      <c r="BG144" s="204">
        <f>IF(N144="zákl. přenesená",J144,0)</f>
        <v>0</v>
      </c>
      <c r="BH144" s="204">
        <f>IF(N144="sníž. přenesená",J144,0)</f>
        <v>0</v>
      </c>
      <c r="BI144" s="204">
        <f>IF(N144="nulová",J144,0)</f>
        <v>0</v>
      </c>
      <c r="BJ144" s="18" t="s">
        <v>86</v>
      </c>
      <c r="BK144" s="204">
        <f>ROUND(I144*H144,2)</f>
        <v>0</v>
      </c>
      <c r="BL144" s="18" t="s">
        <v>153</v>
      </c>
      <c r="BM144" s="203" t="s">
        <v>667</v>
      </c>
    </row>
    <row r="145" spans="1:65" s="14" customFormat="1" ht="11.25">
      <c r="B145" s="217"/>
      <c r="C145" s="218"/>
      <c r="D145" s="207" t="s">
        <v>155</v>
      </c>
      <c r="E145" s="219" t="s">
        <v>1</v>
      </c>
      <c r="F145" s="220" t="s">
        <v>657</v>
      </c>
      <c r="G145" s="218"/>
      <c r="H145" s="219" t="s">
        <v>1</v>
      </c>
      <c r="I145" s="221"/>
      <c r="J145" s="218"/>
      <c r="K145" s="218"/>
      <c r="L145" s="222"/>
      <c r="M145" s="223"/>
      <c r="N145" s="224"/>
      <c r="O145" s="224"/>
      <c r="P145" s="224"/>
      <c r="Q145" s="224"/>
      <c r="R145" s="224"/>
      <c r="S145" s="224"/>
      <c r="T145" s="225"/>
      <c r="AT145" s="226" t="s">
        <v>155</v>
      </c>
      <c r="AU145" s="226" t="s">
        <v>88</v>
      </c>
      <c r="AV145" s="14" t="s">
        <v>86</v>
      </c>
      <c r="AW145" s="14" t="s">
        <v>34</v>
      </c>
      <c r="AX145" s="14" t="s">
        <v>79</v>
      </c>
      <c r="AY145" s="226" t="s">
        <v>146</v>
      </c>
    </row>
    <row r="146" spans="1:65" s="14" customFormat="1" ht="11.25">
      <c r="B146" s="217"/>
      <c r="C146" s="218"/>
      <c r="D146" s="207" t="s">
        <v>155</v>
      </c>
      <c r="E146" s="219" t="s">
        <v>1</v>
      </c>
      <c r="F146" s="220" t="s">
        <v>328</v>
      </c>
      <c r="G146" s="218"/>
      <c r="H146" s="219" t="s">
        <v>1</v>
      </c>
      <c r="I146" s="221"/>
      <c r="J146" s="218"/>
      <c r="K146" s="218"/>
      <c r="L146" s="222"/>
      <c r="M146" s="223"/>
      <c r="N146" s="224"/>
      <c r="O146" s="224"/>
      <c r="P146" s="224"/>
      <c r="Q146" s="224"/>
      <c r="R146" s="224"/>
      <c r="S146" s="224"/>
      <c r="T146" s="225"/>
      <c r="AT146" s="226" t="s">
        <v>155</v>
      </c>
      <c r="AU146" s="226" t="s">
        <v>88</v>
      </c>
      <c r="AV146" s="14" t="s">
        <v>86</v>
      </c>
      <c r="AW146" s="14" t="s">
        <v>34</v>
      </c>
      <c r="AX146" s="14" t="s">
        <v>79</v>
      </c>
      <c r="AY146" s="226" t="s">
        <v>146</v>
      </c>
    </row>
    <row r="147" spans="1:65" s="14" customFormat="1" ht="11.25">
      <c r="B147" s="217"/>
      <c r="C147" s="218"/>
      <c r="D147" s="207" t="s">
        <v>155</v>
      </c>
      <c r="E147" s="219" t="s">
        <v>1</v>
      </c>
      <c r="F147" s="220" t="s">
        <v>668</v>
      </c>
      <c r="G147" s="218"/>
      <c r="H147" s="219" t="s">
        <v>1</v>
      </c>
      <c r="I147" s="221"/>
      <c r="J147" s="218"/>
      <c r="K147" s="218"/>
      <c r="L147" s="222"/>
      <c r="M147" s="223"/>
      <c r="N147" s="224"/>
      <c r="O147" s="224"/>
      <c r="P147" s="224"/>
      <c r="Q147" s="224"/>
      <c r="R147" s="224"/>
      <c r="S147" s="224"/>
      <c r="T147" s="225"/>
      <c r="AT147" s="226" t="s">
        <v>155</v>
      </c>
      <c r="AU147" s="226" t="s">
        <v>88</v>
      </c>
      <c r="AV147" s="14" t="s">
        <v>86</v>
      </c>
      <c r="AW147" s="14" t="s">
        <v>34</v>
      </c>
      <c r="AX147" s="14" t="s">
        <v>79</v>
      </c>
      <c r="AY147" s="226" t="s">
        <v>146</v>
      </c>
    </row>
    <row r="148" spans="1:65" s="13" customFormat="1" ht="11.25">
      <c r="B148" s="205"/>
      <c r="C148" s="206"/>
      <c r="D148" s="207" t="s">
        <v>155</v>
      </c>
      <c r="E148" s="208" t="s">
        <v>1</v>
      </c>
      <c r="F148" s="209" t="s">
        <v>669</v>
      </c>
      <c r="G148" s="206"/>
      <c r="H148" s="210">
        <v>11.382</v>
      </c>
      <c r="I148" s="211"/>
      <c r="J148" s="206"/>
      <c r="K148" s="206"/>
      <c r="L148" s="212"/>
      <c r="M148" s="213"/>
      <c r="N148" s="214"/>
      <c r="O148" s="214"/>
      <c r="P148" s="214"/>
      <c r="Q148" s="214"/>
      <c r="R148" s="214"/>
      <c r="S148" s="214"/>
      <c r="T148" s="215"/>
      <c r="AT148" s="216" t="s">
        <v>155</v>
      </c>
      <c r="AU148" s="216" t="s">
        <v>88</v>
      </c>
      <c r="AV148" s="13" t="s">
        <v>88</v>
      </c>
      <c r="AW148" s="13" t="s">
        <v>34</v>
      </c>
      <c r="AX148" s="13" t="s">
        <v>79</v>
      </c>
      <c r="AY148" s="216" t="s">
        <v>146</v>
      </c>
    </row>
    <row r="149" spans="1:65" s="13" customFormat="1" ht="11.25">
      <c r="B149" s="205"/>
      <c r="C149" s="206"/>
      <c r="D149" s="207" t="s">
        <v>155</v>
      </c>
      <c r="E149" s="208" t="s">
        <v>1</v>
      </c>
      <c r="F149" s="209" t="s">
        <v>670</v>
      </c>
      <c r="G149" s="206"/>
      <c r="H149" s="210">
        <v>1.2969999999999999</v>
      </c>
      <c r="I149" s="211"/>
      <c r="J149" s="206"/>
      <c r="K149" s="206"/>
      <c r="L149" s="212"/>
      <c r="M149" s="213"/>
      <c r="N149" s="214"/>
      <c r="O149" s="214"/>
      <c r="P149" s="214"/>
      <c r="Q149" s="214"/>
      <c r="R149" s="214"/>
      <c r="S149" s="214"/>
      <c r="T149" s="215"/>
      <c r="AT149" s="216" t="s">
        <v>155</v>
      </c>
      <c r="AU149" s="216" t="s">
        <v>88</v>
      </c>
      <c r="AV149" s="13" t="s">
        <v>88</v>
      </c>
      <c r="AW149" s="13" t="s">
        <v>34</v>
      </c>
      <c r="AX149" s="13" t="s">
        <v>79</v>
      </c>
      <c r="AY149" s="216" t="s">
        <v>146</v>
      </c>
    </row>
    <row r="150" spans="1:65" s="15" customFormat="1" ht="11.25">
      <c r="B150" s="227"/>
      <c r="C150" s="228"/>
      <c r="D150" s="207" t="s">
        <v>155</v>
      </c>
      <c r="E150" s="229" t="s">
        <v>1</v>
      </c>
      <c r="F150" s="230" t="s">
        <v>170</v>
      </c>
      <c r="G150" s="228"/>
      <c r="H150" s="231">
        <v>12.679</v>
      </c>
      <c r="I150" s="232"/>
      <c r="J150" s="228"/>
      <c r="K150" s="228"/>
      <c r="L150" s="233"/>
      <c r="M150" s="234"/>
      <c r="N150" s="235"/>
      <c r="O150" s="235"/>
      <c r="P150" s="235"/>
      <c r="Q150" s="235"/>
      <c r="R150" s="235"/>
      <c r="S150" s="235"/>
      <c r="T150" s="236"/>
      <c r="AT150" s="237" t="s">
        <v>155</v>
      </c>
      <c r="AU150" s="237" t="s">
        <v>88</v>
      </c>
      <c r="AV150" s="15" t="s">
        <v>153</v>
      </c>
      <c r="AW150" s="15" t="s">
        <v>34</v>
      </c>
      <c r="AX150" s="15" t="s">
        <v>86</v>
      </c>
      <c r="AY150" s="237" t="s">
        <v>146</v>
      </c>
    </row>
    <row r="151" spans="1:65" s="2" customFormat="1" ht="37.9" customHeight="1">
      <c r="A151" s="35"/>
      <c r="B151" s="36"/>
      <c r="C151" s="192" t="s">
        <v>176</v>
      </c>
      <c r="D151" s="192" t="s">
        <v>148</v>
      </c>
      <c r="E151" s="193" t="s">
        <v>671</v>
      </c>
      <c r="F151" s="194" t="s">
        <v>672</v>
      </c>
      <c r="G151" s="195" t="s">
        <v>159</v>
      </c>
      <c r="H151" s="196">
        <v>1.331</v>
      </c>
      <c r="I151" s="197"/>
      <c r="J151" s="198">
        <f>ROUND(I151*H151,2)</f>
        <v>0</v>
      </c>
      <c r="K151" s="194" t="s">
        <v>152</v>
      </c>
      <c r="L151" s="40"/>
      <c r="M151" s="199" t="s">
        <v>1</v>
      </c>
      <c r="N151" s="200" t="s">
        <v>44</v>
      </c>
      <c r="O151" s="72"/>
      <c r="P151" s="201">
        <f>O151*H151</f>
        <v>0</v>
      </c>
      <c r="Q151" s="201">
        <v>0</v>
      </c>
      <c r="R151" s="201">
        <f>Q151*H151</f>
        <v>0</v>
      </c>
      <c r="S151" s="201">
        <v>0</v>
      </c>
      <c r="T151" s="202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03" t="s">
        <v>153</v>
      </c>
      <c r="AT151" s="203" t="s">
        <v>148</v>
      </c>
      <c r="AU151" s="203" t="s">
        <v>88</v>
      </c>
      <c r="AY151" s="18" t="s">
        <v>146</v>
      </c>
      <c r="BE151" s="204">
        <f>IF(N151="základní",J151,0)</f>
        <v>0</v>
      </c>
      <c r="BF151" s="204">
        <f>IF(N151="snížená",J151,0)</f>
        <v>0</v>
      </c>
      <c r="BG151" s="204">
        <f>IF(N151="zákl. přenesená",J151,0)</f>
        <v>0</v>
      </c>
      <c r="BH151" s="204">
        <f>IF(N151="sníž. přenesená",J151,0)</f>
        <v>0</v>
      </c>
      <c r="BI151" s="204">
        <f>IF(N151="nulová",J151,0)</f>
        <v>0</v>
      </c>
      <c r="BJ151" s="18" t="s">
        <v>86</v>
      </c>
      <c r="BK151" s="204">
        <f>ROUND(I151*H151,2)</f>
        <v>0</v>
      </c>
      <c r="BL151" s="18" t="s">
        <v>153</v>
      </c>
      <c r="BM151" s="203" t="s">
        <v>673</v>
      </c>
    </row>
    <row r="152" spans="1:65" s="13" customFormat="1" ht="11.25">
      <c r="B152" s="205"/>
      <c r="C152" s="206"/>
      <c r="D152" s="207" t="s">
        <v>155</v>
      </c>
      <c r="E152" s="208" t="s">
        <v>1</v>
      </c>
      <c r="F152" s="209" t="s">
        <v>674</v>
      </c>
      <c r="G152" s="206"/>
      <c r="H152" s="210">
        <v>1.331</v>
      </c>
      <c r="I152" s="211"/>
      <c r="J152" s="206"/>
      <c r="K152" s="206"/>
      <c r="L152" s="212"/>
      <c r="M152" s="213"/>
      <c r="N152" s="214"/>
      <c r="O152" s="214"/>
      <c r="P152" s="214"/>
      <c r="Q152" s="214"/>
      <c r="R152" s="214"/>
      <c r="S152" s="214"/>
      <c r="T152" s="215"/>
      <c r="AT152" s="216" t="s">
        <v>155</v>
      </c>
      <c r="AU152" s="216" t="s">
        <v>88</v>
      </c>
      <c r="AV152" s="13" t="s">
        <v>88</v>
      </c>
      <c r="AW152" s="13" t="s">
        <v>34</v>
      </c>
      <c r="AX152" s="13" t="s">
        <v>86</v>
      </c>
      <c r="AY152" s="216" t="s">
        <v>146</v>
      </c>
    </row>
    <row r="153" spans="1:65" s="2" customFormat="1" ht="62.65" customHeight="1">
      <c r="A153" s="35"/>
      <c r="B153" s="36"/>
      <c r="C153" s="192" t="s">
        <v>180</v>
      </c>
      <c r="D153" s="192" t="s">
        <v>148</v>
      </c>
      <c r="E153" s="193" t="s">
        <v>163</v>
      </c>
      <c r="F153" s="194" t="s">
        <v>164</v>
      </c>
      <c r="G153" s="195" t="s">
        <v>159</v>
      </c>
      <c r="H153" s="196">
        <v>14.561999999999999</v>
      </c>
      <c r="I153" s="197"/>
      <c r="J153" s="198">
        <f>ROUND(I153*H153,2)</f>
        <v>0</v>
      </c>
      <c r="K153" s="194" t="s">
        <v>152</v>
      </c>
      <c r="L153" s="40"/>
      <c r="M153" s="199" t="s">
        <v>1</v>
      </c>
      <c r="N153" s="200" t="s">
        <v>44</v>
      </c>
      <c r="O153" s="72"/>
      <c r="P153" s="201">
        <f>O153*H153</f>
        <v>0</v>
      </c>
      <c r="Q153" s="201">
        <v>0</v>
      </c>
      <c r="R153" s="201">
        <f>Q153*H153</f>
        <v>0</v>
      </c>
      <c r="S153" s="201">
        <v>0</v>
      </c>
      <c r="T153" s="202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03" t="s">
        <v>153</v>
      </c>
      <c r="AT153" s="203" t="s">
        <v>148</v>
      </c>
      <c r="AU153" s="203" t="s">
        <v>88</v>
      </c>
      <c r="AY153" s="18" t="s">
        <v>146</v>
      </c>
      <c r="BE153" s="204">
        <f>IF(N153="základní",J153,0)</f>
        <v>0</v>
      </c>
      <c r="BF153" s="204">
        <f>IF(N153="snížená",J153,0)</f>
        <v>0</v>
      </c>
      <c r="BG153" s="204">
        <f>IF(N153="zákl. přenesená",J153,0)</f>
        <v>0</v>
      </c>
      <c r="BH153" s="204">
        <f>IF(N153="sníž. přenesená",J153,0)</f>
        <v>0</v>
      </c>
      <c r="BI153" s="204">
        <f>IF(N153="nulová",J153,0)</f>
        <v>0</v>
      </c>
      <c r="BJ153" s="18" t="s">
        <v>86</v>
      </c>
      <c r="BK153" s="204">
        <f>ROUND(I153*H153,2)</f>
        <v>0</v>
      </c>
      <c r="BL153" s="18" t="s">
        <v>153</v>
      </c>
      <c r="BM153" s="203" t="s">
        <v>675</v>
      </c>
    </row>
    <row r="154" spans="1:65" s="14" customFormat="1" ht="11.25">
      <c r="B154" s="217"/>
      <c r="C154" s="218"/>
      <c r="D154" s="207" t="s">
        <v>155</v>
      </c>
      <c r="E154" s="219" t="s">
        <v>1</v>
      </c>
      <c r="F154" s="220" t="s">
        <v>166</v>
      </c>
      <c r="G154" s="218"/>
      <c r="H154" s="219" t="s">
        <v>1</v>
      </c>
      <c r="I154" s="221"/>
      <c r="J154" s="218"/>
      <c r="K154" s="218"/>
      <c r="L154" s="222"/>
      <c r="M154" s="223"/>
      <c r="N154" s="224"/>
      <c r="O154" s="224"/>
      <c r="P154" s="224"/>
      <c r="Q154" s="224"/>
      <c r="R154" s="224"/>
      <c r="S154" s="224"/>
      <c r="T154" s="225"/>
      <c r="AT154" s="226" t="s">
        <v>155</v>
      </c>
      <c r="AU154" s="226" t="s">
        <v>88</v>
      </c>
      <c r="AV154" s="14" t="s">
        <v>86</v>
      </c>
      <c r="AW154" s="14" t="s">
        <v>34</v>
      </c>
      <c r="AX154" s="14" t="s">
        <v>79</v>
      </c>
      <c r="AY154" s="226" t="s">
        <v>146</v>
      </c>
    </row>
    <row r="155" spans="1:65" s="13" customFormat="1" ht="11.25">
      <c r="B155" s="205"/>
      <c r="C155" s="206"/>
      <c r="D155" s="207" t="s">
        <v>155</v>
      </c>
      <c r="E155" s="208" t="s">
        <v>1</v>
      </c>
      <c r="F155" s="209" t="s">
        <v>676</v>
      </c>
      <c r="G155" s="206"/>
      <c r="H155" s="210">
        <v>21.132000000000001</v>
      </c>
      <c r="I155" s="211"/>
      <c r="J155" s="206"/>
      <c r="K155" s="206"/>
      <c r="L155" s="212"/>
      <c r="M155" s="213"/>
      <c r="N155" s="214"/>
      <c r="O155" s="214"/>
      <c r="P155" s="214"/>
      <c r="Q155" s="214"/>
      <c r="R155" s="214"/>
      <c r="S155" s="214"/>
      <c r="T155" s="215"/>
      <c r="AT155" s="216" t="s">
        <v>155</v>
      </c>
      <c r="AU155" s="216" t="s">
        <v>88</v>
      </c>
      <c r="AV155" s="13" t="s">
        <v>88</v>
      </c>
      <c r="AW155" s="13" t="s">
        <v>34</v>
      </c>
      <c r="AX155" s="13" t="s">
        <v>79</v>
      </c>
      <c r="AY155" s="216" t="s">
        <v>146</v>
      </c>
    </row>
    <row r="156" spans="1:65" s="13" customFormat="1" ht="11.25">
      <c r="B156" s="205"/>
      <c r="C156" s="206"/>
      <c r="D156" s="207" t="s">
        <v>155</v>
      </c>
      <c r="E156" s="208" t="s">
        <v>1</v>
      </c>
      <c r="F156" s="209" t="s">
        <v>677</v>
      </c>
      <c r="G156" s="206"/>
      <c r="H156" s="210">
        <v>-6.57</v>
      </c>
      <c r="I156" s="211"/>
      <c r="J156" s="206"/>
      <c r="K156" s="206"/>
      <c r="L156" s="212"/>
      <c r="M156" s="213"/>
      <c r="N156" s="214"/>
      <c r="O156" s="214"/>
      <c r="P156" s="214"/>
      <c r="Q156" s="214"/>
      <c r="R156" s="214"/>
      <c r="S156" s="214"/>
      <c r="T156" s="215"/>
      <c r="AT156" s="216" t="s">
        <v>155</v>
      </c>
      <c r="AU156" s="216" t="s">
        <v>88</v>
      </c>
      <c r="AV156" s="13" t="s">
        <v>88</v>
      </c>
      <c r="AW156" s="13" t="s">
        <v>34</v>
      </c>
      <c r="AX156" s="13" t="s">
        <v>79</v>
      </c>
      <c r="AY156" s="216" t="s">
        <v>146</v>
      </c>
    </row>
    <row r="157" spans="1:65" s="15" customFormat="1" ht="11.25">
      <c r="B157" s="227"/>
      <c r="C157" s="228"/>
      <c r="D157" s="207" t="s">
        <v>155</v>
      </c>
      <c r="E157" s="229" t="s">
        <v>1</v>
      </c>
      <c r="F157" s="230" t="s">
        <v>170</v>
      </c>
      <c r="G157" s="228"/>
      <c r="H157" s="231">
        <v>14.561999999999999</v>
      </c>
      <c r="I157" s="232"/>
      <c r="J157" s="228"/>
      <c r="K157" s="228"/>
      <c r="L157" s="233"/>
      <c r="M157" s="234"/>
      <c r="N157" s="235"/>
      <c r="O157" s="235"/>
      <c r="P157" s="235"/>
      <c r="Q157" s="235"/>
      <c r="R157" s="235"/>
      <c r="S157" s="235"/>
      <c r="T157" s="236"/>
      <c r="AT157" s="237" t="s">
        <v>155</v>
      </c>
      <c r="AU157" s="237" t="s">
        <v>88</v>
      </c>
      <c r="AV157" s="15" t="s">
        <v>153</v>
      </c>
      <c r="AW157" s="15" t="s">
        <v>34</v>
      </c>
      <c r="AX157" s="15" t="s">
        <v>86</v>
      </c>
      <c r="AY157" s="237" t="s">
        <v>146</v>
      </c>
    </row>
    <row r="158" spans="1:65" s="2" customFormat="1" ht="66.75" customHeight="1">
      <c r="A158" s="35"/>
      <c r="B158" s="36"/>
      <c r="C158" s="192" t="s">
        <v>186</v>
      </c>
      <c r="D158" s="192" t="s">
        <v>148</v>
      </c>
      <c r="E158" s="193" t="s">
        <v>171</v>
      </c>
      <c r="F158" s="194" t="s">
        <v>172</v>
      </c>
      <c r="G158" s="195" t="s">
        <v>159</v>
      </c>
      <c r="H158" s="196">
        <v>72.81</v>
      </c>
      <c r="I158" s="197"/>
      <c r="J158" s="198">
        <f>ROUND(I158*H158,2)</f>
        <v>0</v>
      </c>
      <c r="K158" s="194" t="s">
        <v>152</v>
      </c>
      <c r="L158" s="40"/>
      <c r="M158" s="199" t="s">
        <v>1</v>
      </c>
      <c r="N158" s="200" t="s">
        <v>44</v>
      </c>
      <c r="O158" s="72"/>
      <c r="P158" s="201">
        <f>O158*H158</f>
        <v>0</v>
      </c>
      <c r="Q158" s="201">
        <v>0</v>
      </c>
      <c r="R158" s="201">
        <f>Q158*H158</f>
        <v>0</v>
      </c>
      <c r="S158" s="201">
        <v>0</v>
      </c>
      <c r="T158" s="202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03" t="s">
        <v>153</v>
      </c>
      <c r="AT158" s="203" t="s">
        <v>148</v>
      </c>
      <c r="AU158" s="203" t="s">
        <v>88</v>
      </c>
      <c r="AY158" s="18" t="s">
        <v>146</v>
      </c>
      <c r="BE158" s="204">
        <f>IF(N158="základní",J158,0)</f>
        <v>0</v>
      </c>
      <c r="BF158" s="204">
        <f>IF(N158="snížená",J158,0)</f>
        <v>0</v>
      </c>
      <c r="BG158" s="204">
        <f>IF(N158="zákl. přenesená",J158,0)</f>
        <v>0</v>
      </c>
      <c r="BH158" s="204">
        <f>IF(N158="sníž. přenesená",J158,0)</f>
        <v>0</v>
      </c>
      <c r="BI158" s="204">
        <f>IF(N158="nulová",J158,0)</f>
        <v>0</v>
      </c>
      <c r="BJ158" s="18" t="s">
        <v>86</v>
      </c>
      <c r="BK158" s="204">
        <f>ROUND(I158*H158,2)</f>
        <v>0</v>
      </c>
      <c r="BL158" s="18" t="s">
        <v>153</v>
      </c>
      <c r="BM158" s="203" t="s">
        <v>678</v>
      </c>
    </row>
    <row r="159" spans="1:65" s="14" customFormat="1" ht="11.25">
      <c r="B159" s="217"/>
      <c r="C159" s="218"/>
      <c r="D159" s="207" t="s">
        <v>155</v>
      </c>
      <c r="E159" s="219" t="s">
        <v>1</v>
      </c>
      <c r="F159" s="220" t="s">
        <v>358</v>
      </c>
      <c r="G159" s="218"/>
      <c r="H159" s="219" t="s">
        <v>1</v>
      </c>
      <c r="I159" s="221"/>
      <c r="J159" s="218"/>
      <c r="K159" s="218"/>
      <c r="L159" s="222"/>
      <c r="M159" s="223"/>
      <c r="N159" s="224"/>
      <c r="O159" s="224"/>
      <c r="P159" s="224"/>
      <c r="Q159" s="224"/>
      <c r="R159" s="224"/>
      <c r="S159" s="224"/>
      <c r="T159" s="225"/>
      <c r="AT159" s="226" t="s">
        <v>155</v>
      </c>
      <c r="AU159" s="226" t="s">
        <v>88</v>
      </c>
      <c r="AV159" s="14" t="s">
        <v>86</v>
      </c>
      <c r="AW159" s="14" t="s">
        <v>34</v>
      </c>
      <c r="AX159" s="14" t="s">
        <v>79</v>
      </c>
      <c r="AY159" s="226" t="s">
        <v>146</v>
      </c>
    </row>
    <row r="160" spans="1:65" s="13" customFormat="1" ht="11.25">
      <c r="B160" s="205"/>
      <c r="C160" s="206"/>
      <c r="D160" s="207" t="s">
        <v>155</v>
      </c>
      <c r="E160" s="208" t="s">
        <v>1</v>
      </c>
      <c r="F160" s="209" t="s">
        <v>679</v>
      </c>
      <c r="G160" s="206"/>
      <c r="H160" s="210">
        <v>72.81</v>
      </c>
      <c r="I160" s="211"/>
      <c r="J160" s="206"/>
      <c r="K160" s="206"/>
      <c r="L160" s="212"/>
      <c r="M160" s="213"/>
      <c r="N160" s="214"/>
      <c r="O160" s="214"/>
      <c r="P160" s="214"/>
      <c r="Q160" s="214"/>
      <c r="R160" s="214"/>
      <c r="S160" s="214"/>
      <c r="T160" s="215"/>
      <c r="AT160" s="216" t="s">
        <v>155</v>
      </c>
      <c r="AU160" s="216" t="s">
        <v>88</v>
      </c>
      <c r="AV160" s="13" t="s">
        <v>88</v>
      </c>
      <c r="AW160" s="13" t="s">
        <v>34</v>
      </c>
      <c r="AX160" s="13" t="s">
        <v>86</v>
      </c>
      <c r="AY160" s="216" t="s">
        <v>146</v>
      </c>
    </row>
    <row r="161" spans="1:65" s="2" customFormat="1" ht="44.25" customHeight="1">
      <c r="A161" s="35"/>
      <c r="B161" s="36"/>
      <c r="C161" s="192" t="s">
        <v>190</v>
      </c>
      <c r="D161" s="192" t="s">
        <v>148</v>
      </c>
      <c r="E161" s="193" t="s">
        <v>181</v>
      </c>
      <c r="F161" s="194" t="s">
        <v>182</v>
      </c>
      <c r="G161" s="195" t="s">
        <v>183</v>
      </c>
      <c r="H161" s="196">
        <v>26.212</v>
      </c>
      <c r="I161" s="197"/>
      <c r="J161" s="198">
        <f>ROUND(I161*H161,2)</f>
        <v>0</v>
      </c>
      <c r="K161" s="194" t="s">
        <v>152</v>
      </c>
      <c r="L161" s="40"/>
      <c r="M161" s="199" t="s">
        <v>1</v>
      </c>
      <c r="N161" s="200" t="s">
        <v>44</v>
      </c>
      <c r="O161" s="72"/>
      <c r="P161" s="201">
        <f>O161*H161</f>
        <v>0</v>
      </c>
      <c r="Q161" s="201">
        <v>0</v>
      </c>
      <c r="R161" s="201">
        <f>Q161*H161</f>
        <v>0</v>
      </c>
      <c r="S161" s="201">
        <v>0</v>
      </c>
      <c r="T161" s="202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03" t="s">
        <v>153</v>
      </c>
      <c r="AT161" s="203" t="s">
        <v>148</v>
      </c>
      <c r="AU161" s="203" t="s">
        <v>88</v>
      </c>
      <c r="AY161" s="18" t="s">
        <v>146</v>
      </c>
      <c r="BE161" s="204">
        <f>IF(N161="základní",J161,0)</f>
        <v>0</v>
      </c>
      <c r="BF161" s="204">
        <f>IF(N161="snížená",J161,0)</f>
        <v>0</v>
      </c>
      <c r="BG161" s="204">
        <f>IF(N161="zákl. přenesená",J161,0)</f>
        <v>0</v>
      </c>
      <c r="BH161" s="204">
        <f>IF(N161="sníž. přenesená",J161,0)</f>
        <v>0</v>
      </c>
      <c r="BI161" s="204">
        <f>IF(N161="nulová",J161,0)</f>
        <v>0</v>
      </c>
      <c r="BJ161" s="18" t="s">
        <v>86</v>
      </c>
      <c r="BK161" s="204">
        <f>ROUND(I161*H161,2)</f>
        <v>0</v>
      </c>
      <c r="BL161" s="18" t="s">
        <v>153</v>
      </c>
      <c r="BM161" s="203" t="s">
        <v>680</v>
      </c>
    </row>
    <row r="162" spans="1:65" s="13" customFormat="1" ht="11.25">
      <c r="B162" s="205"/>
      <c r="C162" s="206"/>
      <c r="D162" s="207" t="s">
        <v>155</v>
      </c>
      <c r="E162" s="208" t="s">
        <v>1</v>
      </c>
      <c r="F162" s="209" t="s">
        <v>681</v>
      </c>
      <c r="G162" s="206"/>
      <c r="H162" s="210">
        <v>26.212</v>
      </c>
      <c r="I162" s="211"/>
      <c r="J162" s="206"/>
      <c r="K162" s="206"/>
      <c r="L162" s="212"/>
      <c r="M162" s="213"/>
      <c r="N162" s="214"/>
      <c r="O162" s="214"/>
      <c r="P162" s="214"/>
      <c r="Q162" s="214"/>
      <c r="R162" s="214"/>
      <c r="S162" s="214"/>
      <c r="T162" s="215"/>
      <c r="AT162" s="216" t="s">
        <v>155</v>
      </c>
      <c r="AU162" s="216" t="s">
        <v>88</v>
      </c>
      <c r="AV162" s="13" t="s">
        <v>88</v>
      </c>
      <c r="AW162" s="13" t="s">
        <v>34</v>
      </c>
      <c r="AX162" s="13" t="s">
        <v>86</v>
      </c>
      <c r="AY162" s="216" t="s">
        <v>146</v>
      </c>
    </row>
    <row r="163" spans="1:65" s="2" customFormat="1" ht="44.25" customHeight="1">
      <c r="A163" s="35"/>
      <c r="B163" s="36"/>
      <c r="C163" s="192" t="s">
        <v>195</v>
      </c>
      <c r="D163" s="192" t="s">
        <v>148</v>
      </c>
      <c r="E163" s="193" t="s">
        <v>187</v>
      </c>
      <c r="F163" s="194" t="s">
        <v>188</v>
      </c>
      <c r="G163" s="195" t="s">
        <v>159</v>
      </c>
      <c r="H163" s="196">
        <v>8.27</v>
      </c>
      <c r="I163" s="197"/>
      <c r="J163" s="198">
        <f>ROUND(I163*H163,2)</f>
        <v>0</v>
      </c>
      <c r="K163" s="194" t="s">
        <v>152</v>
      </c>
      <c r="L163" s="40"/>
      <c r="M163" s="199" t="s">
        <v>1</v>
      </c>
      <c r="N163" s="200" t="s">
        <v>44</v>
      </c>
      <c r="O163" s="72"/>
      <c r="P163" s="201">
        <f>O163*H163</f>
        <v>0</v>
      </c>
      <c r="Q163" s="201">
        <v>0</v>
      </c>
      <c r="R163" s="201">
        <f>Q163*H163</f>
        <v>0</v>
      </c>
      <c r="S163" s="201">
        <v>0</v>
      </c>
      <c r="T163" s="202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03" t="s">
        <v>153</v>
      </c>
      <c r="AT163" s="203" t="s">
        <v>148</v>
      </c>
      <c r="AU163" s="203" t="s">
        <v>88</v>
      </c>
      <c r="AY163" s="18" t="s">
        <v>146</v>
      </c>
      <c r="BE163" s="204">
        <f>IF(N163="základní",J163,0)</f>
        <v>0</v>
      </c>
      <c r="BF163" s="204">
        <f>IF(N163="snížená",J163,0)</f>
        <v>0</v>
      </c>
      <c r="BG163" s="204">
        <f>IF(N163="zákl. přenesená",J163,0)</f>
        <v>0</v>
      </c>
      <c r="BH163" s="204">
        <f>IF(N163="sníž. přenesená",J163,0)</f>
        <v>0</v>
      </c>
      <c r="BI163" s="204">
        <f>IF(N163="nulová",J163,0)</f>
        <v>0</v>
      </c>
      <c r="BJ163" s="18" t="s">
        <v>86</v>
      </c>
      <c r="BK163" s="204">
        <f>ROUND(I163*H163,2)</f>
        <v>0</v>
      </c>
      <c r="BL163" s="18" t="s">
        <v>153</v>
      </c>
      <c r="BM163" s="203" t="s">
        <v>682</v>
      </c>
    </row>
    <row r="164" spans="1:65" s="14" customFormat="1" ht="11.25">
      <c r="B164" s="217"/>
      <c r="C164" s="218"/>
      <c r="D164" s="207" t="s">
        <v>155</v>
      </c>
      <c r="E164" s="219" t="s">
        <v>1</v>
      </c>
      <c r="F164" s="220" t="s">
        <v>657</v>
      </c>
      <c r="G164" s="218"/>
      <c r="H164" s="219" t="s">
        <v>1</v>
      </c>
      <c r="I164" s="221"/>
      <c r="J164" s="218"/>
      <c r="K164" s="218"/>
      <c r="L164" s="222"/>
      <c r="M164" s="223"/>
      <c r="N164" s="224"/>
      <c r="O164" s="224"/>
      <c r="P164" s="224"/>
      <c r="Q164" s="224"/>
      <c r="R164" s="224"/>
      <c r="S164" s="224"/>
      <c r="T164" s="225"/>
      <c r="AT164" s="226" t="s">
        <v>155</v>
      </c>
      <c r="AU164" s="226" t="s">
        <v>88</v>
      </c>
      <c r="AV164" s="14" t="s">
        <v>86</v>
      </c>
      <c r="AW164" s="14" t="s">
        <v>34</v>
      </c>
      <c r="AX164" s="14" t="s">
        <v>79</v>
      </c>
      <c r="AY164" s="226" t="s">
        <v>146</v>
      </c>
    </row>
    <row r="165" spans="1:65" s="14" customFormat="1" ht="11.25">
      <c r="B165" s="217"/>
      <c r="C165" s="218"/>
      <c r="D165" s="207" t="s">
        <v>155</v>
      </c>
      <c r="E165" s="219" t="s">
        <v>1</v>
      </c>
      <c r="F165" s="220" t="s">
        <v>328</v>
      </c>
      <c r="G165" s="218"/>
      <c r="H165" s="219" t="s">
        <v>1</v>
      </c>
      <c r="I165" s="221"/>
      <c r="J165" s="218"/>
      <c r="K165" s="218"/>
      <c r="L165" s="222"/>
      <c r="M165" s="223"/>
      <c r="N165" s="224"/>
      <c r="O165" s="224"/>
      <c r="P165" s="224"/>
      <c r="Q165" s="224"/>
      <c r="R165" s="224"/>
      <c r="S165" s="224"/>
      <c r="T165" s="225"/>
      <c r="AT165" s="226" t="s">
        <v>155</v>
      </c>
      <c r="AU165" s="226" t="s">
        <v>88</v>
      </c>
      <c r="AV165" s="14" t="s">
        <v>86</v>
      </c>
      <c r="AW165" s="14" t="s">
        <v>34</v>
      </c>
      <c r="AX165" s="14" t="s">
        <v>79</v>
      </c>
      <c r="AY165" s="226" t="s">
        <v>146</v>
      </c>
    </row>
    <row r="166" spans="1:65" s="13" customFormat="1" ht="11.25">
      <c r="B166" s="205"/>
      <c r="C166" s="206"/>
      <c r="D166" s="207" t="s">
        <v>155</v>
      </c>
      <c r="E166" s="208" t="s">
        <v>1</v>
      </c>
      <c r="F166" s="209" t="s">
        <v>683</v>
      </c>
      <c r="G166" s="206"/>
      <c r="H166" s="210">
        <v>6.57</v>
      </c>
      <c r="I166" s="211"/>
      <c r="J166" s="206"/>
      <c r="K166" s="206"/>
      <c r="L166" s="212"/>
      <c r="M166" s="213"/>
      <c r="N166" s="214"/>
      <c r="O166" s="214"/>
      <c r="P166" s="214"/>
      <c r="Q166" s="214"/>
      <c r="R166" s="214"/>
      <c r="S166" s="214"/>
      <c r="T166" s="215"/>
      <c r="AT166" s="216" t="s">
        <v>155</v>
      </c>
      <c r="AU166" s="216" t="s">
        <v>88</v>
      </c>
      <c r="AV166" s="13" t="s">
        <v>88</v>
      </c>
      <c r="AW166" s="13" t="s">
        <v>34</v>
      </c>
      <c r="AX166" s="13" t="s">
        <v>79</v>
      </c>
      <c r="AY166" s="216" t="s">
        <v>146</v>
      </c>
    </row>
    <row r="167" spans="1:65" s="13" customFormat="1" ht="11.25">
      <c r="B167" s="205"/>
      <c r="C167" s="206"/>
      <c r="D167" s="207" t="s">
        <v>155</v>
      </c>
      <c r="E167" s="208" t="s">
        <v>1</v>
      </c>
      <c r="F167" s="209" t="s">
        <v>684</v>
      </c>
      <c r="G167" s="206"/>
      <c r="H167" s="210">
        <v>1.7</v>
      </c>
      <c r="I167" s="211"/>
      <c r="J167" s="206"/>
      <c r="K167" s="206"/>
      <c r="L167" s="212"/>
      <c r="M167" s="213"/>
      <c r="N167" s="214"/>
      <c r="O167" s="214"/>
      <c r="P167" s="214"/>
      <c r="Q167" s="214"/>
      <c r="R167" s="214"/>
      <c r="S167" s="214"/>
      <c r="T167" s="215"/>
      <c r="AT167" s="216" t="s">
        <v>155</v>
      </c>
      <c r="AU167" s="216" t="s">
        <v>88</v>
      </c>
      <c r="AV167" s="13" t="s">
        <v>88</v>
      </c>
      <c r="AW167" s="13" t="s">
        <v>34</v>
      </c>
      <c r="AX167" s="13" t="s">
        <v>79</v>
      </c>
      <c r="AY167" s="216" t="s">
        <v>146</v>
      </c>
    </row>
    <row r="168" spans="1:65" s="15" customFormat="1" ht="11.25">
      <c r="B168" s="227"/>
      <c r="C168" s="228"/>
      <c r="D168" s="207" t="s">
        <v>155</v>
      </c>
      <c r="E168" s="229" t="s">
        <v>1</v>
      </c>
      <c r="F168" s="230" t="s">
        <v>170</v>
      </c>
      <c r="G168" s="228"/>
      <c r="H168" s="231">
        <v>8.27</v>
      </c>
      <c r="I168" s="232"/>
      <c r="J168" s="228"/>
      <c r="K168" s="228"/>
      <c r="L168" s="233"/>
      <c r="M168" s="234"/>
      <c r="N168" s="235"/>
      <c r="O168" s="235"/>
      <c r="P168" s="235"/>
      <c r="Q168" s="235"/>
      <c r="R168" s="235"/>
      <c r="S168" s="235"/>
      <c r="T168" s="236"/>
      <c r="AT168" s="237" t="s">
        <v>155</v>
      </c>
      <c r="AU168" s="237" t="s">
        <v>88</v>
      </c>
      <c r="AV168" s="15" t="s">
        <v>153</v>
      </c>
      <c r="AW168" s="15" t="s">
        <v>34</v>
      </c>
      <c r="AX168" s="15" t="s">
        <v>86</v>
      </c>
      <c r="AY168" s="237" t="s">
        <v>146</v>
      </c>
    </row>
    <row r="169" spans="1:65" s="2" customFormat="1" ht="16.5" customHeight="1">
      <c r="A169" s="35"/>
      <c r="B169" s="36"/>
      <c r="C169" s="238" t="s">
        <v>203</v>
      </c>
      <c r="D169" s="238" t="s">
        <v>196</v>
      </c>
      <c r="E169" s="239" t="s">
        <v>685</v>
      </c>
      <c r="F169" s="240" t="s">
        <v>686</v>
      </c>
      <c r="G169" s="241" t="s">
        <v>183</v>
      </c>
      <c r="H169" s="242">
        <v>3.4</v>
      </c>
      <c r="I169" s="243"/>
      <c r="J169" s="244">
        <f>ROUND(I169*H169,2)</f>
        <v>0</v>
      </c>
      <c r="K169" s="240" t="s">
        <v>1</v>
      </c>
      <c r="L169" s="245"/>
      <c r="M169" s="246" t="s">
        <v>1</v>
      </c>
      <c r="N169" s="247" t="s">
        <v>44</v>
      </c>
      <c r="O169" s="72"/>
      <c r="P169" s="201">
        <f>O169*H169</f>
        <v>0</v>
      </c>
      <c r="Q169" s="201">
        <v>1</v>
      </c>
      <c r="R169" s="201">
        <f>Q169*H169</f>
        <v>3.4</v>
      </c>
      <c r="S169" s="201">
        <v>0</v>
      </c>
      <c r="T169" s="202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203" t="s">
        <v>190</v>
      </c>
      <c r="AT169" s="203" t="s">
        <v>196</v>
      </c>
      <c r="AU169" s="203" t="s">
        <v>88</v>
      </c>
      <c r="AY169" s="18" t="s">
        <v>146</v>
      </c>
      <c r="BE169" s="204">
        <f>IF(N169="základní",J169,0)</f>
        <v>0</v>
      </c>
      <c r="BF169" s="204">
        <f>IF(N169="snížená",J169,0)</f>
        <v>0</v>
      </c>
      <c r="BG169" s="204">
        <f>IF(N169="zákl. přenesená",J169,0)</f>
        <v>0</v>
      </c>
      <c r="BH169" s="204">
        <f>IF(N169="sníž. přenesená",J169,0)</f>
        <v>0</v>
      </c>
      <c r="BI169" s="204">
        <f>IF(N169="nulová",J169,0)</f>
        <v>0</v>
      </c>
      <c r="BJ169" s="18" t="s">
        <v>86</v>
      </c>
      <c r="BK169" s="204">
        <f>ROUND(I169*H169,2)</f>
        <v>0</v>
      </c>
      <c r="BL169" s="18" t="s">
        <v>153</v>
      </c>
      <c r="BM169" s="203" t="s">
        <v>687</v>
      </c>
    </row>
    <row r="170" spans="1:65" s="2" customFormat="1" ht="19.5">
      <c r="A170" s="35"/>
      <c r="B170" s="36"/>
      <c r="C170" s="37"/>
      <c r="D170" s="207" t="s">
        <v>336</v>
      </c>
      <c r="E170" s="37"/>
      <c r="F170" s="253" t="s">
        <v>688</v>
      </c>
      <c r="G170" s="37"/>
      <c r="H170" s="37"/>
      <c r="I170" s="254"/>
      <c r="J170" s="37"/>
      <c r="K170" s="37"/>
      <c r="L170" s="40"/>
      <c r="M170" s="255"/>
      <c r="N170" s="256"/>
      <c r="O170" s="72"/>
      <c r="P170" s="72"/>
      <c r="Q170" s="72"/>
      <c r="R170" s="72"/>
      <c r="S170" s="72"/>
      <c r="T170" s="73"/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T170" s="18" t="s">
        <v>336</v>
      </c>
      <c r="AU170" s="18" t="s">
        <v>88</v>
      </c>
    </row>
    <row r="171" spans="1:65" s="13" customFormat="1" ht="11.25">
      <c r="B171" s="205"/>
      <c r="C171" s="206"/>
      <c r="D171" s="207" t="s">
        <v>155</v>
      </c>
      <c r="E171" s="208" t="s">
        <v>1</v>
      </c>
      <c r="F171" s="209" t="s">
        <v>689</v>
      </c>
      <c r="G171" s="206"/>
      <c r="H171" s="210">
        <v>3.4</v>
      </c>
      <c r="I171" s="211"/>
      <c r="J171" s="206"/>
      <c r="K171" s="206"/>
      <c r="L171" s="212"/>
      <c r="M171" s="213"/>
      <c r="N171" s="214"/>
      <c r="O171" s="214"/>
      <c r="P171" s="214"/>
      <c r="Q171" s="214"/>
      <c r="R171" s="214"/>
      <c r="S171" s="214"/>
      <c r="T171" s="215"/>
      <c r="AT171" s="216" t="s">
        <v>155</v>
      </c>
      <c r="AU171" s="216" t="s">
        <v>88</v>
      </c>
      <c r="AV171" s="13" t="s">
        <v>88</v>
      </c>
      <c r="AW171" s="13" t="s">
        <v>34</v>
      </c>
      <c r="AX171" s="13" t="s">
        <v>86</v>
      </c>
      <c r="AY171" s="216" t="s">
        <v>146</v>
      </c>
    </row>
    <row r="172" spans="1:65" s="2" customFormat="1" ht="66.75" customHeight="1">
      <c r="A172" s="35"/>
      <c r="B172" s="36"/>
      <c r="C172" s="192" t="s">
        <v>207</v>
      </c>
      <c r="D172" s="192" t="s">
        <v>148</v>
      </c>
      <c r="E172" s="193" t="s">
        <v>367</v>
      </c>
      <c r="F172" s="194" t="s">
        <v>368</v>
      </c>
      <c r="G172" s="195" t="s">
        <v>159</v>
      </c>
      <c r="H172" s="196">
        <v>6.5</v>
      </c>
      <c r="I172" s="197"/>
      <c r="J172" s="198">
        <f>ROUND(I172*H172,2)</f>
        <v>0</v>
      </c>
      <c r="K172" s="194" t="s">
        <v>152</v>
      </c>
      <c r="L172" s="40"/>
      <c r="M172" s="199" t="s">
        <v>1</v>
      </c>
      <c r="N172" s="200" t="s">
        <v>44</v>
      </c>
      <c r="O172" s="72"/>
      <c r="P172" s="201">
        <f>O172*H172</f>
        <v>0</v>
      </c>
      <c r="Q172" s="201">
        <v>0</v>
      </c>
      <c r="R172" s="201">
        <f>Q172*H172</f>
        <v>0</v>
      </c>
      <c r="S172" s="201">
        <v>0</v>
      </c>
      <c r="T172" s="202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203" t="s">
        <v>153</v>
      </c>
      <c r="AT172" s="203" t="s">
        <v>148</v>
      </c>
      <c r="AU172" s="203" t="s">
        <v>88</v>
      </c>
      <c r="AY172" s="18" t="s">
        <v>146</v>
      </c>
      <c r="BE172" s="204">
        <f>IF(N172="základní",J172,0)</f>
        <v>0</v>
      </c>
      <c r="BF172" s="204">
        <f>IF(N172="snížená",J172,0)</f>
        <v>0</v>
      </c>
      <c r="BG172" s="204">
        <f>IF(N172="zákl. přenesená",J172,0)</f>
        <v>0</v>
      </c>
      <c r="BH172" s="204">
        <f>IF(N172="sníž. přenesená",J172,0)</f>
        <v>0</v>
      </c>
      <c r="BI172" s="204">
        <f>IF(N172="nulová",J172,0)</f>
        <v>0</v>
      </c>
      <c r="BJ172" s="18" t="s">
        <v>86</v>
      </c>
      <c r="BK172" s="204">
        <f>ROUND(I172*H172,2)</f>
        <v>0</v>
      </c>
      <c r="BL172" s="18" t="s">
        <v>153</v>
      </c>
      <c r="BM172" s="203" t="s">
        <v>690</v>
      </c>
    </row>
    <row r="173" spans="1:65" s="14" customFormat="1" ht="11.25">
      <c r="B173" s="217"/>
      <c r="C173" s="218"/>
      <c r="D173" s="207" t="s">
        <v>155</v>
      </c>
      <c r="E173" s="219" t="s">
        <v>1</v>
      </c>
      <c r="F173" s="220" t="s">
        <v>657</v>
      </c>
      <c r="G173" s="218"/>
      <c r="H173" s="219" t="s">
        <v>1</v>
      </c>
      <c r="I173" s="221"/>
      <c r="J173" s="218"/>
      <c r="K173" s="218"/>
      <c r="L173" s="222"/>
      <c r="M173" s="223"/>
      <c r="N173" s="224"/>
      <c r="O173" s="224"/>
      <c r="P173" s="224"/>
      <c r="Q173" s="224"/>
      <c r="R173" s="224"/>
      <c r="S173" s="224"/>
      <c r="T173" s="225"/>
      <c r="AT173" s="226" t="s">
        <v>155</v>
      </c>
      <c r="AU173" s="226" t="s">
        <v>88</v>
      </c>
      <c r="AV173" s="14" t="s">
        <v>86</v>
      </c>
      <c r="AW173" s="14" t="s">
        <v>34</v>
      </c>
      <c r="AX173" s="14" t="s">
        <v>79</v>
      </c>
      <c r="AY173" s="226" t="s">
        <v>146</v>
      </c>
    </row>
    <row r="174" spans="1:65" s="14" customFormat="1" ht="11.25">
      <c r="B174" s="217"/>
      <c r="C174" s="218"/>
      <c r="D174" s="207" t="s">
        <v>155</v>
      </c>
      <c r="E174" s="219" t="s">
        <v>1</v>
      </c>
      <c r="F174" s="220" t="s">
        <v>328</v>
      </c>
      <c r="G174" s="218"/>
      <c r="H174" s="219" t="s">
        <v>1</v>
      </c>
      <c r="I174" s="221"/>
      <c r="J174" s="218"/>
      <c r="K174" s="218"/>
      <c r="L174" s="222"/>
      <c r="M174" s="223"/>
      <c r="N174" s="224"/>
      <c r="O174" s="224"/>
      <c r="P174" s="224"/>
      <c r="Q174" s="224"/>
      <c r="R174" s="224"/>
      <c r="S174" s="224"/>
      <c r="T174" s="225"/>
      <c r="AT174" s="226" t="s">
        <v>155</v>
      </c>
      <c r="AU174" s="226" t="s">
        <v>88</v>
      </c>
      <c r="AV174" s="14" t="s">
        <v>86</v>
      </c>
      <c r="AW174" s="14" t="s">
        <v>34</v>
      </c>
      <c r="AX174" s="14" t="s">
        <v>79</v>
      </c>
      <c r="AY174" s="226" t="s">
        <v>146</v>
      </c>
    </row>
    <row r="175" spans="1:65" s="13" customFormat="1" ht="11.25">
      <c r="B175" s="205"/>
      <c r="C175" s="206"/>
      <c r="D175" s="207" t="s">
        <v>155</v>
      </c>
      <c r="E175" s="208" t="s">
        <v>1</v>
      </c>
      <c r="F175" s="209" t="s">
        <v>691</v>
      </c>
      <c r="G175" s="206"/>
      <c r="H175" s="210">
        <v>6.5</v>
      </c>
      <c r="I175" s="211"/>
      <c r="J175" s="206"/>
      <c r="K175" s="206"/>
      <c r="L175" s="212"/>
      <c r="M175" s="213"/>
      <c r="N175" s="214"/>
      <c r="O175" s="214"/>
      <c r="P175" s="214"/>
      <c r="Q175" s="214"/>
      <c r="R175" s="214"/>
      <c r="S175" s="214"/>
      <c r="T175" s="215"/>
      <c r="AT175" s="216" t="s">
        <v>155</v>
      </c>
      <c r="AU175" s="216" t="s">
        <v>88</v>
      </c>
      <c r="AV175" s="13" t="s">
        <v>88</v>
      </c>
      <c r="AW175" s="13" t="s">
        <v>34</v>
      </c>
      <c r="AX175" s="13" t="s">
        <v>86</v>
      </c>
      <c r="AY175" s="216" t="s">
        <v>146</v>
      </c>
    </row>
    <row r="176" spans="1:65" s="2" customFormat="1" ht="16.5" customHeight="1">
      <c r="A176" s="35"/>
      <c r="B176" s="36"/>
      <c r="C176" s="238" t="s">
        <v>212</v>
      </c>
      <c r="D176" s="238" t="s">
        <v>196</v>
      </c>
      <c r="E176" s="239" t="s">
        <v>371</v>
      </c>
      <c r="F176" s="240" t="s">
        <v>372</v>
      </c>
      <c r="G176" s="241" t="s">
        <v>183</v>
      </c>
      <c r="H176" s="242">
        <v>13</v>
      </c>
      <c r="I176" s="243"/>
      <c r="J176" s="244">
        <f>ROUND(I176*H176,2)</f>
        <v>0</v>
      </c>
      <c r="K176" s="240" t="s">
        <v>152</v>
      </c>
      <c r="L176" s="245"/>
      <c r="M176" s="246" t="s">
        <v>1</v>
      </c>
      <c r="N176" s="247" t="s">
        <v>44</v>
      </c>
      <c r="O176" s="72"/>
      <c r="P176" s="201">
        <f>O176*H176</f>
        <v>0</v>
      </c>
      <c r="Q176" s="201">
        <v>1</v>
      </c>
      <c r="R176" s="201">
        <f>Q176*H176</f>
        <v>13</v>
      </c>
      <c r="S176" s="201">
        <v>0</v>
      </c>
      <c r="T176" s="202">
        <f>S176*H176</f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203" t="s">
        <v>190</v>
      </c>
      <c r="AT176" s="203" t="s">
        <v>196</v>
      </c>
      <c r="AU176" s="203" t="s">
        <v>88</v>
      </c>
      <c r="AY176" s="18" t="s">
        <v>146</v>
      </c>
      <c r="BE176" s="204">
        <f>IF(N176="základní",J176,0)</f>
        <v>0</v>
      </c>
      <c r="BF176" s="204">
        <f>IF(N176="snížená",J176,0)</f>
        <v>0</v>
      </c>
      <c r="BG176" s="204">
        <f>IF(N176="zákl. přenesená",J176,0)</f>
        <v>0</v>
      </c>
      <c r="BH176" s="204">
        <f>IF(N176="sníž. přenesená",J176,0)</f>
        <v>0</v>
      </c>
      <c r="BI176" s="204">
        <f>IF(N176="nulová",J176,0)</f>
        <v>0</v>
      </c>
      <c r="BJ176" s="18" t="s">
        <v>86</v>
      </c>
      <c r="BK176" s="204">
        <f>ROUND(I176*H176,2)</f>
        <v>0</v>
      </c>
      <c r="BL176" s="18" t="s">
        <v>153</v>
      </c>
      <c r="BM176" s="203" t="s">
        <v>692</v>
      </c>
    </row>
    <row r="177" spans="1:65" s="13" customFormat="1" ht="11.25">
      <c r="B177" s="205"/>
      <c r="C177" s="206"/>
      <c r="D177" s="207" t="s">
        <v>155</v>
      </c>
      <c r="E177" s="206"/>
      <c r="F177" s="209" t="s">
        <v>693</v>
      </c>
      <c r="G177" s="206"/>
      <c r="H177" s="210">
        <v>13</v>
      </c>
      <c r="I177" s="211"/>
      <c r="J177" s="206"/>
      <c r="K177" s="206"/>
      <c r="L177" s="212"/>
      <c r="M177" s="213"/>
      <c r="N177" s="214"/>
      <c r="O177" s="214"/>
      <c r="P177" s="214"/>
      <c r="Q177" s="214"/>
      <c r="R177" s="214"/>
      <c r="S177" s="214"/>
      <c r="T177" s="215"/>
      <c r="AT177" s="216" t="s">
        <v>155</v>
      </c>
      <c r="AU177" s="216" t="s">
        <v>88</v>
      </c>
      <c r="AV177" s="13" t="s">
        <v>88</v>
      </c>
      <c r="AW177" s="13" t="s">
        <v>4</v>
      </c>
      <c r="AX177" s="13" t="s">
        <v>86</v>
      </c>
      <c r="AY177" s="216" t="s">
        <v>146</v>
      </c>
    </row>
    <row r="178" spans="1:65" s="2" customFormat="1" ht="55.5" customHeight="1">
      <c r="A178" s="35"/>
      <c r="B178" s="36"/>
      <c r="C178" s="192" t="s">
        <v>217</v>
      </c>
      <c r="D178" s="192" t="s">
        <v>148</v>
      </c>
      <c r="E178" s="193" t="s">
        <v>375</v>
      </c>
      <c r="F178" s="194" t="s">
        <v>376</v>
      </c>
      <c r="G178" s="195" t="s">
        <v>151</v>
      </c>
      <c r="H178" s="196">
        <v>18.64</v>
      </c>
      <c r="I178" s="197"/>
      <c r="J178" s="198">
        <f>ROUND(I178*H178,2)</f>
        <v>0</v>
      </c>
      <c r="K178" s="194" t="s">
        <v>152</v>
      </c>
      <c r="L178" s="40"/>
      <c r="M178" s="199" t="s">
        <v>1</v>
      </c>
      <c r="N178" s="200" t="s">
        <v>44</v>
      </c>
      <c r="O178" s="72"/>
      <c r="P178" s="201">
        <f>O178*H178</f>
        <v>0</v>
      </c>
      <c r="Q178" s="201">
        <v>0</v>
      </c>
      <c r="R178" s="201">
        <f>Q178*H178</f>
        <v>0</v>
      </c>
      <c r="S178" s="201">
        <v>0</v>
      </c>
      <c r="T178" s="202">
        <f>S178*H178</f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203" t="s">
        <v>153</v>
      </c>
      <c r="AT178" s="203" t="s">
        <v>148</v>
      </c>
      <c r="AU178" s="203" t="s">
        <v>88</v>
      </c>
      <c r="AY178" s="18" t="s">
        <v>146</v>
      </c>
      <c r="BE178" s="204">
        <f>IF(N178="základní",J178,0)</f>
        <v>0</v>
      </c>
      <c r="BF178" s="204">
        <f>IF(N178="snížená",J178,0)</f>
        <v>0</v>
      </c>
      <c r="BG178" s="204">
        <f>IF(N178="zákl. přenesená",J178,0)</f>
        <v>0</v>
      </c>
      <c r="BH178" s="204">
        <f>IF(N178="sníž. přenesená",J178,0)</f>
        <v>0</v>
      </c>
      <c r="BI178" s="204">
        <f>IF(N178="nulová",J178,0)</f>
        <v>0</v>
      </c>
      <c r="BJ178" s="18" t="s">
        <v>86</v>
      </c>
      <c r="BK178" s="204">
        <f>ROUND(I178*H178,2)</f>
        <v>0</v>
      </c>
      <c r="BL178" s="18" t="s">
        <v>153</v>
      </c>
      <c r="BM178" s="203" t="s">
        <v>694</v>
      </c>
    </row>
    <row r="179" spans="1:65" s="13" customFormat="1" ht="11.25">
      <c r="B179" s="205"/>
      <c r="C179" s="206"/>
      <c r="D179" s="207" t="s">
        <v>155</v>
      </c>
      <c r="E179" s="208" t="s">
        <v>1</v>
      </c>
      <c r="F179" s="209" t="s">
        <v>695</v>
      </c>
      <c r="G179" s="206"/>
      <c r="H179" s="210">
        <v>18.64</v>
      </c>
      <c r="I179" s="211"/>
      <c r="J179" s="206"/>
      <c r="K179" s="206"/>
      <c r="L179" s="212"/>
      <c r="M179" s="213"/>
      <c r="N179" s="214"/>
      <c r="O179" s="214"/>
      <c r="P179" s="214"/>
      <c r="Q179" s="214"/>
      <c r="R179" s="214"/>
      <c r="S179" s="214"/>
      <c r="T179" s="215"/>
      <c r="AT179" s="216" t="s">
        <v>155</v>
      </c>
      <c r="AU179" s="216" t="s">
        <v>88</v>
      </c>
      <c r="AV179" s="13" t="s">
        <v>88</v>
      </c>
      <c r="AW179" s="13" t="s">
        <v>34</v>
      </c>
      <c r="AX179" s="13" t="s">
        <v>86</v>
      </c>
      <c r="AY179" s="216" t="s">
        <v>146</v>
      </c>
    </row>
    <row r="180" spans="1:65" s="2" customFormat="1" ht="37.9" customHeight="1">
      <c r="A180" s="35"/>
      <c r="B180" s="36"/>
      <c r="C180" s="192" t="s">
        <v>222</v>
      </c>
      <c r="D180" s="192" t="s">
        <v>148</v>
      </c>
      <c r="E180" s="193" t="s">
        <v>381</v>
      </c>
      <c r="F180" s="194" t="s">
        <v>382</v>
      </c>
      <c r="G180" s="195" t="s">
        <v>151</v>
      </c>
      <c r="H180" s="196">
        <v>10.252000000000001</v>
      </c>
      <c r="I180" s="197"/>
      <c r="J180" s="198">
        <f>ROUND(I180*H180,2)</f>
        <v>0</v>
      </c>
      <c r="K180" s="194" t="s">
        <v>152</v>
      </c>
      <c r="L180" s="40"/>
      <c r="M180" s="199" t="s">
        <v>1</v>
      </c>
      <c r="N180" s="200" t="s">
        <v>44</v>
      </c>
      <c r="O180" s="72"/>
      <c r="P180" s="201">
        <f>O180*H180</f>
        <v>0</v>
      </c>
      <c r="Q180" s="201">
        <v>0</v>
      </c>
      <c r="R180" s="201">
        <f>Q180*H180</f>
        <v>0</v>
      </c>
      <c r="S180" s="201">
        <v>0</v>
      </c>
      <c r="T180" s="202">
        <f>S180*H180</f>
        <v>0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203" t="s">
        <v>153</v>
      </c>
      <c r="AT180" s="203" t="s">
        <v>148</v>
      </c>
      <c r="AU180" s="203" t="s">
        <v>88</v>
      </c>
      <c r="AY180" s="18" t="s">
        <v>146</v>
      </c>
      <c r="BE180" s="204">
        <f>IF(N180="základní",J180,0)</f>
        <v>0</v>
      </c>
      <c r="BF180" s="204">
        <f>IF(N180="snížená",J180,0)</f>
        <v>0</v>
      </c>
      <c r="BG180" s="204">
        <f>IF(N180="zákl. přenesená",J180,0)</f>
        <v>0</v>
      </c>
      <c r="BH180" s="204">
        <f>IF(N180="sníž. přenesená",J180,0)</f>
        <v>0</v>
      </c>
      <c r="BI180" s="204">
        <f>IF(N180="nulová",J180,0)</f>
        <v>0</v>
      </c>
      <c r="BJ180" s="18" t="s">
        <v>86</v>
      </c>
      <c r="BK180" s="204">
        <f>ROUND(I180*H180,2)</f>
        <v>0</v>
      </c>
      <c r="BL180" s="18" t="s">
        <v>153</v>
      </c>
      <c r="BM180" s="203" t="s">
        <v>696</v>
      </c>
    </row>
    <row r="181" spans="1:65" s="14" customFormat="1" ht="11.25">
      <c r="B181" s="217"/>
      <c r="C181" s="218"/>
      <c r="D181" s="207" t="s">
        <v>155</v>
      </c>
      <c r="E181" s="219" t="s">
        <v>1</v>
      </c>
      <c r="F181" s="220" t="s">
        <v>384</v>
      </c>
      <c r="G181" s="218"/>
      <c r="H181" s="219" t="s">
        <v>1</v>
      </c>
      <c r="I181" s="221"/>
      <c r="J181" s="218"/>
      <c r="K181" s="218"/>
      <c r="L181" s="222"/>
      <c r="M181" s="223"/>
      <c r="N181" s="224"/>
      <c r="O181" s="224"/>
      <c r="P181" s="224"/>
      <c r="Q181" s="224"/>
      <c r="R181" s="224"/>
      <c r="S181" s="224"/>
      <c r="T181" s="225"/>
      <c r="AT181" s="226" t="s">
        <v>155</v>
      </c>
      <c r="AU181" s="226" t="s">
        <v>88</v>
      </c>
      <c r="AV181" s="14" t="s">
        <v>86</v>
      </c>
      <c r="AW181" s="14" t="s">
        <v>34</v>
      </c>
      <c r="AX181" s="14" t="s">
        <v>79</v>
      </c>
      <c r="AY181" s="226" t="s">
        <v>146</v>
      </c>
    </row>
    <row r="182" spans="1:65" s="13" customFormat="1" ht="11.25">
      <c r="B182" s="205"/>
      <c r="C182" s="206"/>
      <c r="D182" s="207" t="s">
        <v>155</v>
      </c>
      <c r="E182" s="208" t="s">
        <v>1</v>
      </c>
      <c r="F182" s="209" t="s">
        <v>697</v>
      </c>
      <c r="G182" s="206"/>
      <c r="H182" s="210">
        <v>10.252000000000001</v>
      </c>
      <c r="I182" s="211"/>
      <c r="J182" s="206"/>
      <c r="K182" s="206"/>
      <c r="L182" s="212"/>
      <c r="M182" s="213"/>
      <c r="N182" s="214"/>
      <c r="O182" s="214"/>
      <c r="P182" s="214"/>
      <c r="Q182" s="214"/>
      <c r="R182" s="214"/>
      <c r="S182" s="214"/>
      <c r="T182" s="215"/>
      <c r="AT182" s="216" t="s">
        <v>155</v>
      </c>
      <c r="AU182" s="216" t="s">
        <v>88</v>
      </c>
      <c r="AV182" s="13" t="s">
        <v>88</v>
      </c>
      <c r="AW182" s="13" t="s">
        <v>34</v>
      </c>
      <c r="AX182" s="13" t="s">
        <v>86</v>
      </c>
      <c r="AY182" s="216" t="s">
        <v>146</v>
      </c>
    </row>
    <row r="183" spans="1:65" s="2" customFormat="1" ht="37.9" customHeight="1">
      <c r="A183" s="35"/>
      <c r="B183" s="36"/>
      <c r="C183" s="192" t="s">
        <v>8</v>
      </c>
      <c r="D183" s="192" t="s">
        <v>148</v>
      </c>
      <c r="E183" s="193" t="s">
        <v>191</v>
      </c>
      <c r="F183" s="194" t="s">
        <v>192</v>
      </c>
      <c r="G183" s="195" t="s">
        <v>151</v>
      </c>
      <c r="H183" s="196">
        <v>28.891999999999999</v>
      </c>
      <c r="I183" s="197"/>
      <c r="J183" s="198">
        <f>ROUND(I183*H183,2)</f>
        <v>0</v>
      </c>
      <c r="K183" s="194" t="s">
        <v>152</v>
      </c>
      <c r="L183" s="40"/>
      <c r="M183" s="199" t="s">
        <v>1</v>
      </c>
      <c r="N183" s="200" t="s">
        <v>44</v>
      </c>
      <c r="O183" s="72"/>
      <c r="P183" s="201">
        <f>O183*H183</f>
        <v>0</v>
      </c>
      <c r="Q183" s="201">
        <v>0</v>
      </c>
      <c r="R183" s="201">
        <f>Q183*H183</f>
        <v>0</v>
      </c>
      <c r="S183" s="201">
        <v>0</v>
      </c>
      <c r="T183" s="202">
        <f>S183*H183</f>
        <v>0</v>
      </c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203" t="s">
        <v>153</v>
      </c>
      <c r="AT183" s="203" t="s">
        <v>148</v>
      </c>
      <c r="AU183" s="203" t="s">
        <v>88</v>
      </c>
      <c r="AY183" s="18" t="s">
        <v>146</v>
      </c>
      <c r="BE183" s="204">
        <f>IF(N183="základní",J183,0)</f>
        <v>0</v>
      </c>
      <c r="BF183" s="204">
        <f>IF(N183="snížená",J183,0)</f>
        <v>0</v>
      </c>
      <c r="BG183" s="204">
        <f>IF(N183="zákl. přenesená",J183,0)</f>
        <v>0</v>
      </c>
      <c r="BH183" s="204">
        <f>IF(N183="sníž. přenesená",J183,0)</f>
        <v>0</v>
      </c>
      <c r="BI183" s="204">
        <f>IF(N183="nulová",J183,0)</f>
        <v>0</v>
      </c>
      <c r="BJ183" s="18" t="s">
        <v>86</v>
      </c>
      <c r="BK183" s="204">
        <f>ROUND(I183*H183,2)</f>
        <v>0</v>
      </c>
      <c r="BL183" s="18" t="s">
        <v>153</v>
      </c>
      <c r="BM183" s="203" t="s">
        <v>698</v>
      </c>
    </row>
    <row r="184" spans="1:65" s="13" customFormat="1" ht="11.25">
      <c r="B184" s="205"/>
      <c r="C184" s="206"/>
      <c r="D184" s="207" t="s">
        <v>155</v>
      </c>
      <c r="E184" s="208" t="s">
        <v>1</v>
      </c>
      <c r="F184" s="209" t="s">
        <v>699</v>
      </c>
      <c r="G184" s="206"/>
      <c r="H184" s="210">
        <v>28.891999999999999</v>
      </c>
      <c r="I184" s="211"/>
      <c r="J184" s="206"/>
      <c r="K184" s="206"/>
      <c r="L184" s="212"/>
      <c r="M184" s="213"/>
      <c r="N184" s="214"/>
      <c r="O184" s="214"/>
      <c r="P184" s="214"/>
      <c r="Q184" s="214"/>
      <c r="R184" s="214"/>
      <c r="S184" s="214"/>
      <c r="T184" s="215"/>
      <c r="AT184" s="216" t="s">
        <v>155</v>
      </c>
      <c r="AU184" s="216" t="s">
        <v>88</v>
      </c>
      <c r="AV184" s="13" t="s">
        <v>88</v>
      </c>
      <c r="AW184" s="13" t="s">
        <v>34</v>
      </c>
      <c r="AX184" s="13" t="s">
        <v>86</v>
      </c>
      <c r="AY184" s="216" t="s">
        <v>146</v>
      </c>
    </row>
    <row r="185" spans="1:65" s="2" customFormat="1" ht="16.5" customHeight="1">
      <c r="A185" s="35"/>
      <c r="B185" s="36"/>
      <c r="C185" s="238" t="s">
        <v>229</v>
      </c>
      <c r="D185" s="238" t="s">
        <v>196</v>
      </c>
      <c r="E185" s="239" t="s">
        <v>197</v>
      </c>
      <c r="F185" s="240" t="s">
        <v>198</v>
      </c>
      <c r="G185" s="241" t="s">
        <v>199</v>
      </c>
      <c r="H185" s="242">
        <v>0.57799999999999996</v>
      </c>
      <c r="I185" s="243"/>
      <c r="J185" s="244">
        <f>ROUND(I185*H185,2)</f>
        <v>0</v>
      </c>
      <c r="K185" s="240" t="s">
        <v>152</v>
      </c>
      <c r="L185" s="245"/>
      <c r="M185" s="246" t="s">
        <v>1</v>
      </c>
      <c r="N185" s="247" t="s">
        <v>44</v>
      </c>
      <c r="O185" s="72"/>
      <c r="P185" s="201">
        <f>O185*H185</f>
        <v>0</v>
      </c>
      <c r="Q185" s="201">
        <v>1E-3</v>
      </c>
      <c r="R185" s="201">
        <f>Q185*H185</f>
        <v>5.7799999999999995E-4</v>
      </c>
      <c r="S185" s="201">
        <v>0</v>
      </c>
      <c r="T185" s="202">
        <f>S185*H185</f>
        <v>0</v>
      </c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R185" s="203" t="s">
        <v>190</v>
      </c>
      <c r="AT185" s="203" t="s">
        <v>196</v>
      </c>
      <c r="AU185" s="203" t="s">
        <v>88</v>
      </c>
      <c r="AY185" s="18" t="s">
        <v>146</v>
      </c>
      <c r="BE185" s="204">
        <f>IF(N185="základní",J185,0)</f>
        <v>0</v>
      </c>
      <c r="BF185" s="204">
        <f>IF(N185="snížená",J185,0)</f>
        <v>0</v>
      </c>
      <c r="BG185" s="204">
        <f>IF(N185="zákl. přenesená",J185,0)</f>
        <v>0</v>
      </c>
      <c r="BH185" s="204">
        <f>IF(N185="sníž. přenesená",J185,0)</f>
        <v>0</v>
      </c>
      <c r="BI185" s="204">
        <f>IF(N185="nulová",J185,0)</f>
        <v>0</v>
      </c>
      <c r="BJ185" s="18" t="s">
        <v>86</v>
      </c>
      <c r="BK185" s="204">
        <f>ROUND(I185*H185,2)</f>
        <v>0</v>
      </c>
      <c r="BL185" s="18" t="s">
        <v>153</v>
      </c>
      <c r="BM185" s="203" t="s">
        <v>700</v>
      </c>
    </row>
    <row r="186" spans="1:65" s="13" customFormat="1" ht="11.25">
      <c r="B186" s="205"/>
      <c r="C186" s="206"/>
      <c r="D186" s="207" t="s">
        <v>155</v>
      </c>
      <c r="E186" s="208" t="s">
        <v>1</v>
      </c>
      <c r="F186" s="209" t="s">
        <v>701</v>
      </c>
      <c r="G186" s="206"/>
      <c r="H186" s="210">
        <v>0.57799999999999996</v>
      </c>
      <c r="I186" s="211"/>
      <c r="J186" s="206"/>
      <c r="K186" s="206"/>
      <c r="L186" s="212"/>
      <c r="M186" s="213"/>
      <c r="N186" s="214"/>
      <c r="O186" s="214"/>
      <c r="P186" s="214"/>
      <c r="Q186" s="214"/>
      <c r="R186" s="214"/>
      <c r="S186" s="214"/>
      <c r="T186" s="215"/>
      <c r="AT186" s="216" t="s">
        <v>155</v>
      </c>
      <c r="AU186" s="216" t="s">
        <v>88</v>
      </c>
      <c r="AV186" s="13" t="s">
        <v>88</v>
      </c>
      <c r="AW186" s="13" t="s">
        <v>34</v>
      </c>
      <c r="AX186" s="13" t="s">
        <v>86</v>
      </c>
      <c r="AY186" s="216" t="s">
        <v>146</v>
      </c>
    </row>
    <row r="187" spans="1:65" s="12" customFormat="1" ht="22.9" customHeight="1">
      <c r="B187" s="176"/>
      <c r="C187" s="177"/>
      <c r="D187" s="178" t="s">
        <v>78</v>
      </c>
      <c r="E187" s="190" t="s">
        <v>88</v>
      </c>
      <c r="F187" s="190" t="s">
        <v>394</v>
      </c>
      <c r="G187" s="177"/>
      <c r="H187" s="177"/>
      <c r="I187" s="180"/>
      <c r="J187" s="191">
        <f>BK187</f>
        <v>0</v>
      </c>
      <c r="K187" s="177"/>
      <c r="L187" s="182"/>
      <c r="M187" s="183"/>
      <c r="N187" s="184"/>
      <c r="O187" s="184"/>
      <c r="P187" s="185">
        <f>SUM(P188:P192)</f>
        <v>0</v>
      </c>
      <c r="Q187" s="184"/>
      <c r="R187" s="185">
        <f>SUM(R188:R192)</f>
        <v>3.5336806399999996</v>
      </c>
      <c r="S187" s="184"/>
      <c r="T187" s="186">
        <f>SUM(T188:T192)</f>
        <v>0</v>
      </c>
      <c r="AR187" s="187" t="s">
        <v>86</v>
      </c>
      <c r="AT187" s="188" t="s">
        <v>78</v>
      </c>
      <c r="AU187" s="188" t="s">
        <v>86</v>
      </c>
      <c r="AY187" s="187" t="s">
        <v>146</v>
      </c>
      <c r="BK187" s="189">
        <f>SUM(BK188:BK192)</f>
        <v>0</v>
      </c>
    </row>
    <row r="188" spans="1:65" s="2" customFormat="1" ht="44.25" customHeight="1">
      <c r="A188" s="35"/>
      <c r="B188" s="36"/>
      <c r="C188" s="192" t="s">
        <v>233</v>
      </c>
      <c r="D188" s="192" t="s">
        <v>148</v>
      </c>
      <c r="E188" s="193" t="s">
        <v>395</v>
      </c>
      <c r="F188" s="194" t="s">
        <v>396</v>
      </c>
      <c r="G188" s="195" t="s">
        <v>159</v>
      </c>
      <c r="H188" s="196">
        <v>2.1619999999999999</v>
      </c>
      <c r="I188" s="197"/>
      <c r="J188" s="198">
        <f>ROUND(I188*H188,2)</f>
        <v>0</v>
      </c>
      <c r="K188" s="194" t="s">
        <v>152</v>
      </c>
      <c r="L188" s="40"/>
      <c r="M188" s="199" t="s">
        <v>1</v>
      </c>
      <c r="N188" s="200" t="s">
        <v>44</v>
      </c>
      <c r="O188" s="72"/>
      <c r="P188" s="201">
        <f>O188*H188</f>
        <v>0</v>
      </c>
      <c r="Q188" s="201">
        <v>1.63</v>
      </c>
      <c r="R188" s="201">
        <f>Q188*H188</f>
        <v>3.5240599999999995</v>
      </c>
      <c r="S188" s="201">
        <v>0</v>
      </c>
      <c r="T188" s="202">
        <f>S188*H188</f>
        <v>0</v>
      </c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R188" s="203" t="s">
        <v>153</v>
      </c>
      <c r="AT188" s="203" t="s">
        <v>148</v>
      </c>
      <c r="AU188" s="203" t="s">
        <v>88</v>
      </c>
      <c r="AY188" s="18" t="s">
        <v>146</v>
      </c>
      <c r="BE188" s="204">
        <f>IF(N188="základní",J188,0)</f>
        <v>0</v>
      </c>
      <c r="BF188" s="204">
        <f>IF(N188="snížená",J188,0)</f>
        <v>0</v>
      </c>
      <c r="BG188" s="204">
        <f>IF(N188="zákl. přenesená",J188,0)</f>
        <v>0</v>
      </c>
      <c r="BH188" s="204">
        <f>IF(N188="sníž. přenesená",J188,0)</f>
        <v>0</v>
      </c>
      <c r="BI188" s="204">
        <f>IF(N188="nulová",J188,0)</f>
        <v>0</v>
      </c>
      <c r="BJ188" s="18" t="s">
        <v>86</v>
      </c>
      <c r="BK188" s="204">
        <f>ROUND(I188*H188,2)</f>
        <v>0</v>
      </c>
      <c r="BL188" s="18" t="s">
        <v>153</v>
      </c>
      <c r="BM188" s="203" t="s">
        <v>702</v>
      </c>
    </row>
    <row r="189" spans="1:65" s="14" customFormat="1" ht="11.25">
      <c r="B189" s="217"/>
      <c r="C189" s="218"/>
      <c r="D189" s="207" t="s">
        <v>155</v>
      </c>
      <c r="E189" s="219" t="s">
        <v>1</v>
      </c>
      <c r="F189" s="220" t="s">
        <v>657</v>
      </c>
      <c r="G189" s="218"/>
      <c r="H189" s="219" t="s">
        <v>1</v>
      </c>
      <c r="I189" s="221"/>
      <c r="J189" s="218"/>
      <c r="K189" s="218"/>
      <c r="L189" s="222"/>
      <c r="M189" s="223"/>
      <c r="N189" s="224"/>
      <c r="O189" s="224"/>
      <c r="P189" s="224"/>
      <c r="Q189" s="224"/>
      <c r="R189" s="224"/>
      <c r="S189" s="224"/>
      <c r="T189" s="225"/>
      <c r="AT189" s="226" t="s">
        <v>155</v>
      </c>
      <c r="AU189" s="226" t="s">
        <v>88</v>
      </c>
      <c r="AV189" s="14" t="s">
        <v>86</v>
      </c>
      <c r="AW189" s="14" t="s">
        <v>34</v>
      </c>
      <c r="AX189" s="14" t="s">
        <v>79</v>
      </c>
      <c r="AY189" s="226" t="s">
        <v>146</v>
      </c>
    </row>
    <row r="190" spans="1:65" s="13" customFormat="1" ht="11.25">
      <c r="B190" s="205"/>
      <c r="C190" s="206"/>
      <c r="D190" s="207" t="s">
        <v>155</v>
      </c>
      <c r="E190" s="208" t="s">
        <v>1</v>
      </c>
      <c r="F190" s="209" t="s">
        <v>703</v>
      </c>
      <c r="G190" s="206"/>
      <c r="H190" s="210">
        <v>2.1619999999999999</v>
      </c>
      <c r="I190" s="211"/>
      <c r="J190" s="206"/>
      <c r="K190" s="206"/>
      <c r="L190" s="212"/>
      <c r="M190" s="213"/>
      <c r="N190" s="214"/>
      <c r="O190" s="214"/>
      <c r="P190" s="214"/>
      <c r="Q190" s="214"/>
      <c r="R190" s="214"/>
      <c r="S190" s="214"/>
      <c r="T190" s="215"/>
      <c r="AT190" s="216" t="s">
        <v>155</v>
      </c>
      <c r="AU190" s="216" t="s">
        <v>88</v>
      </c>
      <c r="AV190" s="13" t="s">
        <v>88</v>
      </c>
      <c r="AW190" s="13" t="s">
        <v>34</v>
      </c>
      <c r="AX190" s="13" t="s">
        <v>86</v>
      </c>
      <c r="AY190" s="216" t="s">
        <v>146</v>
      </c>
    </row>
    <row r="191" spans="1:65" s="2" customFormat="1" ht="24.2" customHeight="1">
      <c r="A191" s="35"/>
      <c r="B191" s="36"/>
      <c r="C191" s="192" t="s">
        <v>237</v>
      </c>
      <c r="D191" s="192" t="s">
        <v>148</v>
      </c>
      <c r="E191" s="193" t="s">
        <v>704</v>
      </c>
      <c r="F191" s="194" t="s">
        <v>705</v>
      </c>
      <c r="G191" s="195" t="s">
        <v>252</v>
      </c>
      <c r="H191" s="196">
        <v>13.1</v>
      </c>
      <c r="I191" s="197"/>
      <c r="J191" s="198">
        <f>ROUND(I191*H191,2)</f>
        <v>0</v>
      </c>
      <c r="K191" s="194" t="s">
        <v>152</v>
      </c>
      <c r="L191" s="40"/>
      <c r="M191" s="199" t="s">
        <v>1</v>
      </c>
      <c r="N191" s="200" t="s">
        <v>44</v>
      </c>
      <c r="O191" s="72"/>
      <c r="P191" s="201">
        <f>O191*H191</f>
        <v>0</v>
      </c>
      <c r="Q191" s="201">
        <v>7.3439999999999996E-4</v>
      </c>
      <c r="R191" s="201">
        <f>Q191*H191</f>
        <v>9.6206399999999997E-3</v>
      </c>
      <c r="S191" s="201">
        <v>0</v>
      </c>
      <c r="T191" s="202">
        <f>S191*H191</f>
        <v>0</v>
      </c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R191" s="203" t="s">
        <v>153</v>
      </c>
      <c r="AT191" s="203" t="s">
        <v>148</v>
      </c>
      <c r="AU191" s="203" t="s">
        <v>88</v>
      </c>
      <c r="AY191" s="18" t="s">
        <v>146</v>
      </c>
      <c r="BE191" s="204">
        <f>IF(N191="základní",J191,0)</f>
        <v>0</v>
      </c>
      <c r="BF191" s="204">
        <f>IF(N191="snížená",J191,0)</f>
        <v>0</v>
      </c>
      <c r="BG191" s="204">
        <f>IF(N191="zákl. přenesená",J191,0)</f>
        <v>0</v>
      </c>
      <c r="BH191" s="204">
        <f>IF(N191="sníž. přenesená",J191,0)</f>
        <v>0</v>
      </c>
      <c r="BI191" s="204">
        <f>IF(N191="nulová",J191,0)</f>
        <v>0</v>
      </c>
      <c r="BJ191" s="18" t="s">
        <v>86</v>
      </c>
      <c r="BK191" s="204">
        <f>ROUND(I191*H191,2)</f>
        <v>0</v>
      </c>
      <c r="BL191" s="18" t="s">
        <v>153</v>
      </c>
      <c r="BM191" s="203" t="s">
        <v>706</v>
      </c>
    </row>
    <row r="192" spans="1:65" s="13" customFormat="1" ht="11.25">
      <c r="B192" s="205"/>
      <c r="C192" s="206"/>
      <c r="D192" s="207" t="s">
        <v>155</v>
      </c>
      <c r="E192" s="208" t="s">
        <v>1</v>
      </c>
      <c r="F192" s="209" t="s">
        <v>707</v>
      </c>
      <c r="G192" s="206"/>
      <c r="H192" s="210">
        <v>13.1</v>
      </c>
      <c r="I192" s="211"/>
      <c r="J192" s="206"/>
      <c r="K192" s="206"/>
      <c r="L192" s="212"/>
      <c r="M192" s="213"/>
      <c r="N192" s="214"/>
      <c r="O192" s="214"/>
      <c r="P192" s="214"/>
      <c r="Q192" s="214"/>
      <c r="R192" s="214"/>
      <c r="S192" s="214"/>
      <c r="T192" s="215"/>
      <c r="AT192" s="216" t="s">
        <v>155</v>
      </c>
      <c r="AU192" s="216" t="s">
        <v>88</v>
      </c>
      <c r="AV192" s="13" t="s">
        <v>88</v>
      </c>
      <c r="AW192" s="13" t="s">
        <v>34</v>
      </c>
      <c r="AX192" s="13" t="s">
        <v>86</v>
      </c>
      <c r="AY192" s="216" t="s">
        <v>146</v>
      </c>
    </row>
    <row r="193" spans="1:65" s="12" customFormat="1" ht="22.9" customHeight="1">
      <c r="B193" s="176"/>
      <c r="C193" s="177"/>
      <c r="D193" s="178" t="s">
        <v>78</v>
      </c>
      <c r="E193" s="190" t="s">
        <v>153</v>
      </c>
      <c r="F193" s="190" t="s">
        <v>202</v>
      </c>
      <c r="G193" s="177"/>
      <c r="H193" s="177"/>
      <c r="I193" s="180"/>
      <c r="J193" s="191">
        <f>BK193</f>
        <v>0</v>
      </c>
      <c r="K193" s="177"/>
      <c r="L193" s="182"/>
      <c r="M193" s="183"/>
      <c r="N193" s="184"/>
      <c r="O193" s="184"/>
      <c r="P193" s="185">
        <f>SUM(P194:P213)</f>
        <v>0</v>
      </c>
      <c r="Q193" s="184"/>
      <c r="R193" s="185">
        <f>SUM(R194:R213)</f>
        <v>2.4024700000000001</v>
      </c>
      <c r="S193" s="184"/>
      <c r="T193" s="186">
        <f>SUM(T194:T213)</f>
        <v>0</v>
      </c>
      <c r="AR193" s="187" t="s">
        <v>86</v>
      </c>
      <c r="AT193" s="188" t="s">
        <v>78</v>
      </c>
      <c r="AU193" s="188" t="s">
        <v>86</v>
      </c>
      <c r="AY193" s="187" t="s">
        <v>146</v>
      </c>
      <c r="BK193" s="189">
        <f>SUM(BK194:BK213)</f>
        <v>0</v>
      </c>
    </row>
    <row r="194" spans="1:65" s="2" customFormat="1" ht="21.75" customHeight="1">
      <c r="A194" s="35"/>
      <c r="B194" s="36"/>
      <c r="C194" s="192" t="s">
        <v>241</v>
      </c>
      <c r="D194" s="192" t="s">
        <v>148</v>
      </c>
      <c r="E194" s="193" t="s">
        <v>708</v>
      </c>
      <c r="F194" s="194" t="s">
        <v>709</v>
      </c>
      <c r="G194" s="195" t="s">
        <v>151</v>
      </c>
      <c r="H194" s="196">
        <v>2.25</v>
      </c>
      <c r="I194" s="197"/>
      <c r="J194" s="198">
        <f>ROUND(I194*H194,2)</f>
        <v>0</v>
      </c>
      <c r="K194" s="194" t="s">
        <v>152</v>
      </c>
      <c r="L194" s="40"/>
      <c r="M194" s="199" t="s">
        <v>1</v>
      </c>
      <c r="N194" s="200" t="s">
        <v>44</v>
      </c>
      <c r="O194" s="72"/>
      <c r="P194" s="201">
        <f>O194*H194</f>
        <v>0</v>
      </c>
      <c r="Q194" s="201">
        <v>0.21251999999999999</v>
      </c>
      <c r="R194" s="201">
        <f>Q194*H194</f>
        <v>0.47816999999999998</v>
      </c>
      <c r="S194" s="201">
        <v>0</v>
      </c>
      <c r="T194" s="202">
        <f>S194*H194</f>
        <v>0</v>
      </c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R194" s="203" t="s">
        <v>153</v>
      </c>
      <c r="AT194" s="203" t="s">
        <v>148</v>
      </c>
      <c r="AU194" s="203" t="s">
        <v>88</v>
      </c>
      <c r="AY194" s="18" t="s">
        <v>146</v>
      </c>
      <c r="BE194" s="204">
        <f>IF(N194="základní",J194,0)</f>
        <v>0</v>
      </c>
      <c r="BF194" s="204">
        <f>IF(N194="snížená",J194,0)</f>
        <v>0</v>
      </c>
      <c r="BG194" s="204">
        <f>IF(N194="zákl. přenesená",J194,0)</f>
        <v>0</v>
      </c>
      <c r="BH194" s="204">
        <f>IF(N194="sníž. přenesená",J194,0)</f>
        <v>0</v>
      </c>
      <c r="BI194" s="204">
        <f>IF(N194="nulová",J194,0)</f>
        <v>0</v>
      </c>
      <c r="BJ194" s="18" t="s">
        <v>86</v>
      </c>
      <c r="BK194" s="204">
        <f>ROUND(I194*H194,2)</f>
        <v>0</v>
      </c>
      <c r="BL194" s="18" t="s">
        <v>153</v>
      </c>
      <c r="BM194" s="203" t="s">
        <v>710</v>
      </c>
    </row>
    <row r="195" spans="1:65" s="14" customFormat="1" ht="11.25">
      <c r="B195" s="217"/>
      <c r="C195" s="218"/>
      <c r="D195" s="207" t="s">
        <v>155</v>
      </c>
      <c r="E195" s="219" t="s">
        <v>1</v>
      </c>
      <c r="F195" s="220" t="s">
        <v>657</v>
      </c>
      <c r="G195" s="218"/>
      <c r="H195" s="219" t="s">
        <v>1</v>
      </c>
      <c r="I195" s="221"/>
      <c r="J195" s="218"/>
      <c r="K195" s="218"/>
      <c r="L195" s="222"/>
      <c r="M195" s="223"/>
      <c r="N195" s="224"/>
      <c r="O195" s="224"/>
      <c r="P195" s="224"/>
      <c r="Q195" s="224"/>
      <c r="R195" s="224"/>
      <c r="S195" s="224"/>
      <c r="T195" s="225"/>
      <c r="AT195" s="226" t="s">
        <v>155</v>
      </c>
      <c r="AU195" s="226" t="s">
        <v>88</v>
      </c>
      <c r="AV195" s="14" t="s">
        <v>86</v>
      </c>
      <c r="AW195" s="14" t="s">
        <v>34</v>
      </c>
      <c r="AX195" s="14" t="s">
        <v>79</v>
      </c>
      <c r="AY195" s="226" t="s">
        <v>146</v>
      </c>
    </row>
    <row r="196" spans="1:65" s="13" customFormat="1" ht="11.25">
      <c r="B196" s="205"/>
      <c r="C196" s="206"/>
      <c r="D196" s="207" t="s">
        <v>155</v>
      </c>
      <c r="E196" s="208" t="s">
        <v>1</v>
      </c>
      <c r="F196" s="209" t="s">
        <v>711</v>
      </c>
      <c r="G196" s="206"/>
      <c r="H196" s="210">
        <v>2.25</v>
      </c>
      <c r="I196" s="211"/>
      <c r="J196" s="206"/>
      <c r="K196" s="206"/>
      <c r="L196" s="212"/>
      <c r="M196" s="213"/>
      <c r="N196" s="214"/>
      <c r="O196" s="214"/>
      <c r="P196" s="214"/>
      <c r="Q196" s="214"/>
      <c r="R196" s="214"/>
      <c r="S196" s="214"/>
      <c r="T196" s="215"/>
      <c r="AT196" s="216" t="s">
        <v>155</v>
      </c>
      <c r="AU196" s="216" t="s">
        <v>88</v>
      </c>
      <c r="AV196" s="13" t="s">
        <v>88</v>
      </c>
      <c r="AW196" s="13" t="s">
        <v>34</v>
      </c>
      <c r="AX196" s="13" t="s">
        <v>86</v>
      </c>
      <c r="AY196" s="216" t="s">
        <v>146</v>
      </c>
    </row>
    <row r="197" spans="1:65" s="2" customFormat="1" ht="33" customHeight="1">
      <c r="A197" s="35"/>
      <c r="B197" s="36"/>
      <c r="C197" s="192" t="s">
        <v>245</v>
      </c>
      <c r="D197" s="192" t="s">
        <v>148</v>
      </c>
      <c r="E197" s="193" t="s">
        <v>712</v>
      </c>
      <c r="F197" s="194" t="s">
        <v>713</v>
      </c>
      <c r="G197" s="195" t="s">
        <v>159</v>
      </c>
      <c r="H197" s="196">
        <v>1.34</v>
      </c>
      <c r="I197" s="197"/>
      <c r="J197" s="198">
        <f>ROUND(I197*H197,2)</f>
        <v>0</v>
      </c>
      <c r="K197" s="194" t="s">
        <v>152</v>
      </c>
      <c r="L197" s="40"/>
      <c r="M197" s="199" t="s">
        <v>1</v>
      </c>
      <c r="N197" s="200" t="s">
        <v>44</v>
      </c>
      <c r="O197" s="72"/>
      <c r="P197" s="201">
        <f>O197*H197</f>
        <v>0</v>
      </c>
      <c r="Q197" s="201">
        <v>0</v>
      </c>
      <c r="R197" s="201">
        <f>Q197*H197</f>
        <v>0</v>
      </c>
      <c r="S197" s="201">
        <v>0</v>
      </c>
      <c r="T197" s="202">
        <f>S197*H197</f>
        <v>0</v>
      </c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R197" s="203" t="s">
        <v>153</v>
      </c>
      <c r="AT197" s="203" t="s">
        <v>148</v>
      </c>
      <c r="AU197" s="203" t="s">
        <v>88</v>
      </c>
      <c r="AY197" s="18" t="s">
        <v>146</v>
      </c>
      <c r="BE197" s="204">
        <f>IF(N197="základní",J197,0)</f>
        <v>0</v>
      </c>
      <c r="BF197" s="204">
        <f>IF(N197="snížená",J197,0)</f>
        <v>0</v>
      </c>
      <c r="BG197" s="204">
        <f>IF(N197="zákl. přenesená",J197,0)</f>
        <v>0</v>
      </c>
      <c r="BH197" s="204">
        <f>IF(N197="sníž. přenesená",J197,0)</f>
        <v>0</v>
      </c>
      <c r="BI197" s="204">
        <f>IF(N197="nulová",J197,0)</f>
        <v>0</v>
      </c>
      <c r="BJ197" s="18" t="s">
        <v>86</v>
      </c>
      <c r="BK197" s="204">
        <f>ROUND(I197*H197,2)</f>
        <v>0</v>
      </c>
      <c r="BL197" s="18" t="s">
        <v>153</v>
      </c>
      <c r="BM197" s="203" t="s">
        <v>714</v>
      </c>
    </row>
    <row r="198" spans="1:65" s="14" customFormat="1" ht="11.25">
      <c r="B198" s="217"/>
      <c r="C198" s="218"/>
      <c r="D198" s="207" t="s">
        <v>155</v>
      </c>
      <c r="E198" s="219" t="s">
        <v>1</v>
      </c>
      <c r="F198" s="220" t="s">
        <v>715</v>
      </c>
      <c r="G198" s="218"/>
      <c r="H198" s="219" t="s">
        <v>1</v>
      </c>
      <c r="I198" s="221"/>
      <c r="J198" s="218"/>
      <c r="K198" s="218"/>
      <c r="L198" s="222"/>
      <c r="M198" s="223"/>
      <c r="N198" s="224"/>
      <c r="O198" s="224"/>
      <c r="P198" s="224"/>
      <c r="Q198" s="224"/>
      <c r="R198" s="224"/>
      <c r="S198" s="224"/>
      <c r="T198" s="225"/>
      <c r="AT198" s="226" t="s">
        <v>155</v>
      </c>
      <c r="AU198" s="226" t="s">
        <v>88</v>
      </c>
      <c r="AV198" s="14" t="s">
        <v>86</v>
      </c>
      <c r="AW198" s="14" t="s">
        <v>34</v>
      </c>
      <c r="AX198" s="14" t="s">
        <v>79</v>
      </c>
      <c r="AY198" s="226" t="s">
        <v>146</v>
      </c>
    </row>
    <row r="199" spans="1:65" s="14" customFormat="1" ht="11.25">
      <c r="B199" s="217"/>
      <c r="C199" s="218"/>
      <c r="D199" s="207" t="s">
        <v>155</v>
      </c>
      <c r="E199" s="219" t="s">
        <v>1</v>
      </c>
      <c r="F199" s="220" t="s">
        <v>328</v>
      </c>
      <c r="G199" s="218"/>
      <c r="H199" s="219" t="s">
        <v>1</v>
      </c>
      <c r="I199" s="221"/>
      <c r="J199" s="218"/>
      <c r="K199" s="218"/>
      <c r="L199" s="222"/>
      <c r="M199" s="223"/>
      <c r="N199" s="224"/>
      <c r="O199" s="224"/>
      <c r="P199" s="224"/>
      <c r="Q199" s="224"/>
      <c r="R199" s="224"/>
      <c r="S199" s="224"/>
      <c r="T199" s="225"/>
      <c r="AT199" s="226" t="s">
        <v>155</v>
      </c>
      <c r="AU199" s="226" t="s">
        <v>88</v>
      </c>
      <c r="AV199" s="14" t="s">
        <v>86</v>
      </c>
      <c r="AW199" s="14" t="s">
        <v>34</v>
      </c>
      <c r="AX199" s="14" t="s">
        <v>79</v>
      </c>
      <c r="AY199" s="226" t="s">
        <v>146</v>
      </c>
    </row>
    <row r="200" spans="1:65" s="13" customFormat="1" ht="11.25">
      <c r="B200" s="205"/>
      <c r="C200" s="206"/>
      <c r="D200" s="207" t="s">
        <v>155</v>
      </c>
      <c r="E200" s="208" t="s">
        <v>1</v>
      </c>
      <c r="F200" s="209" t="s">
        <v>716</v>
      </c>
      <c r="G200" s="206"/>
      <c r="H200" s="210">
        <v>1.34</v>
      </c>
      <c r="I200" s="211"/>
      <c r="J200" s="206"/>
      <c r="K200" s="206"/>
      <c r="L200" s="212"/>
      <c r="M200" s="213"/>
      <c r="N200" s="214"/>
      <c r="O200" s="214"/>
      <c r="P200" s="214"/>
      <c r="Q200" s="214"/>
      <c r="R200" s="214"/>
      <c r="S200" s="214"/>
      <c r="T200" s="215"/>
      <c r="AT200" s="216" t="s">
        <v>155</v>
      </c>
      <c r="AU200" s="216" t="s">
        <v>88</v>
      </c>
      <c r="AV200" s="13" t="s">
        <v>88</v>
      </c>
      <c r="AW200" s="13" t="s">
        <v>34</v>
      </c>
      <c r="AX200" s="13" t="s">
        <v>86</v>
      </c>
      <c r="AY200" s="216" t="s">
        <v>146</v>
      </c>
    </row>
    <row r="201" spans="1:65" s="2" customFormat="1" ht="24.2" customHeight="1">
      <c r="A201" s="35"/>
      <c r="B201" s="36"/>
      <c r="C201" s="192" t="s">
        <v>7</v>
      </c>
      <c r="D201" s="192" t="s">
        <v>148</v>
      </c>
      <c r="E201" s="193" t="s">
        <v>717</v>
      </c>
      <c r="F201" s="194" t="s">
        <v>718</v>
      </c>
      <c r="G201" s="195" t="s">
        <v>220</v>
      </c>
      <c r="H201" s="196">
        <v>1</v>
      </c>
      <c r="I201" s="197"/>
      <c r="J201" s="198">
        <f>ROUND(I201*H201,2)</f>
        <v>0</v>
      </c>
      <c r="K201" s="194" t="s">
        <v>152</v>
      </c>
      <c r="L201" s="40"/>
      <c r="M201" s="199" t="s">
        <v>1</v>
      </c>
      <c r="N201" s="200" t="s">
        <v>44</v>
      </c>
      <c r="O201" s="72"/>
      <c r="P201" s="201">
        <f>O201*H201</f>
        <v>0</v>
      </c>
      <c r="Q201" s="201">
        <v>0.223938</v>
      </c>
      <c r="R201" s="201">
        <f>Q201*H201</f>
        <v>0.223938</v>
      </c>
      <c r="S201" s="201">
        <v>0</v>
      </c>
      <c r="T201" s="202">
        <f>S201*H201</f>
        <v>0</v>
      </c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R201" s="203" t="s">
        <v>153</v>
      </c>
      <c r="AT201" s="203" t="s">
        <v>148</v>
      </c>
      <c r="AU201" s="203" t="s">
        <v>88</v>
      </c>
      <c r="AY201" s="18" t="s">
        <v>146</v>
      </c>
      <c r="BE201" s="204">
        <f>IF(N201="základní",J201,0)</f>
        <v>0</v>
      </c>
      <c r="BF201" s="204">
        <f>IF(N201="snížená",J201,0)</f>
        <v>0</v>
      </c>
      <c r="BG201" s="204">
        <f>IF(N201="zákl. přenesená",J201,0)</f>
        <v>0</v>
      </c>
      <c r="BH201" s="204">
        <f>IF(N201="sníž. přenesená",J201,0)</f>
        <v>0</v>
      </c>
      <c r="BI201" s="204">
        <f>IF(N201="nulová",J201,0)</f>
        <v>0</v>
      </c>
      <c r="BJ201" s="18" t="s">
        <v>86</v>
      </c>
      <c r="BK201" s="204">
        <f>ROUND(I201*H201,2)</f>
        <v>0</v>
      </c>
      <c r="BL201" s="18" t="s">
        <v>153</v>
      </c>
      <c r="BM201" s="203" t="s">
        <v>719</v>
      </c>
    </row>
    <row r="202" spans="1:65" s="13" customFormat="1" ht="11.25">
      <c r="B202" s="205"/>
      <c r="C202" s="206"/>
      <c r="D202" s="207" t="s">
        <v>155</v>
      </c>
      <c r="E202" s="208" t="s">
        <v>1</v>
      </c>
      <c r="F202" s="209" t="s">
        <v>86</v>
      </c>
      <c r="G202" s="206"/>
      <c r="H202" s="210">
        <v>1</v>
      </c>
      <c r="I202" s="211"/>
      <c r="J202" s="206"/>
      <c r="K202" s="206"/>
      <c r="L202" s="212"/>
      <c r="M202" s="213"/>
      <c r="N202" s="214"/>
      <c r="O202" s="214"/>
      <c r="P202" s="214"/>
      <c r="Q202" s="214"/>
      <c r="R202" s="214"/>
      <c r="S202" s="214"/>
      <c r="T202" s="215"/>
      <c r="AT202" s="216" t="s">
        <v>155</v>
      </c>
      <c r="AU202" s="216" t="s">
        <v>88</v>
      </c>
      <c r="AV202" s="13" t="s">
        <v>88</v>
      </c>
      <c r="AW202" s="13" t="s">
        <v>34</v>
      </c>
      <c r="AX202" s="13" t="s">
        <v>86</v>
      </c>
      <c r="AY202" s="216" t="s">
        <v>146</v>
      </c>
    </row>
    <row r="203" spans="1:65" s="2" customFormat="1" ht="24.2" customHeight="1">
      <c r="A203" s="35"/>
      <c r="B203" s="36"/>
      <c r="C203" s="238" t="s">
        <v>255</v>
      </c>
      <c r="D203" s="238" t="s">
        <v>196</v>
      </c>
      <c r="E203" s="239" t="s">
        <v>720</v>
      </c>
      <c r="F203" s="240" t="s">
        <v>721</v>
      </c>
      <c r="G203" s="241" t="s">
        <v>220</v>
      </c>
      <c r="H203" s="242">
        <v>1</v>
      </c>
      <c r="I203" s="243"/>
      <c r="J203" s="244">
        <f>ROUND(I203*H203,2)</f>
        <v>0</v>
      </c>
      <c r="K203" s="240" t="s">
        <v>152</v>
      </c>
      <c r="L203" s="245"/>
      <c r="M203" s="246" t="s">
        <v>1</v>
      </c>
      <c r="N203" s="247" t="s">
        <v>44</v>
      </c>
      <c r="O203" s="72"/>
      <c r="P203" s="201">
        <f>O203*H203</f>
        <v>0</v>
      </c>
      <c r="Q203" s="201">
        <v>2.8000000000000001E-2</v>
      </c>
      <c r="R203" s="201">
        <f>Q203*H203</f>
        <v>2.8000000000000001E-2</v>
      </c>
      <c r="S203" s="201">
        <v>0</v>
      </c>
      <c r="T203" s="202">
        <f>S203*H203</f>
        <v>0</v>
      </c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R203" s="203" t="s">
        <v>190</v>
      </c>
      <c r="AT203" s="203" t="s">
        <v>196</v>
      </c>
      <c r="AU203" s="203" t="s">
        <v>88</v>
      </c>
      <c r="AY203" s="18" t="s">
        <v>146</v>
      </c>
      <c r="BE203" s="204">
        <f>IF(N203="základní",J203,0)</f>
        <v>0</v>
      </c>
      <c r="BF203" s="204">
        <f>IF(N203="snížená",J203,0)</f>
        <v>0</v>
      </c>
      <c r="BG203" s="204">
        <f>IF(N203="zákl. přenesená",J203,0)</f>
        <v>0</v>
      </c>
      <c r="BH203" s="204">
        <f>IF(N203="sníž. přenesená",J203,0)</f>
        <v>0</v>
      </c>
      <c r="BI203" s="204">
        <f>IF(N203="nulová",J203,0)</f>
        <v>0</v>
      </c>
      <c r="BJ203" s="18" t="s">
        <v>86</v>
      </c>
      <c r="BK203" s="204">
        <f>ROUND(I203*H203,2)</f>
        <v>0</v>
      </c>
      <c r="BL203" s="18" t="s">
        <v>153</v>
      </c>
      <c r="BM203" s="203" t="s">
        <v>722</v>
      </c>
    </row>
    <row r="204" spans="1:65" s="2" customFormat="1" ht="37.9" customHeight="1">
      <c r="A204" s="35"/>
      <c r="B204" s="36"/>
      <c r="C204" s="192" t="s">
        <v>259</v>
      </c>
      <c r="D204" s="192" t="s">
        <v>148</v>
      </c>
      <c r="E204" s="193" t="s">
        <v>723</v>
      </c>
      <c r="F204" s="194" t="s">
        <v>724</v>
      </c>
      <c r="G204" s="195" t="s">
        <v>159</v>
      </c>
      <c r="H204" s="196">
        <v>0.20100000000000001</v>
      </c>
      <c r="I204" s="197"/>
      <c r="J204" s="198">
        <f>ROUND(I204*H204,2)</f>
        <v>0</v>
      </c>
      <c r="K204" s="194" t="s">
        <v>1</v>
      </c>
      <c r="L204" s="40"/>
      <c r="M204" s="199" t="s">
        <v>1</v>
      </c>
      <c r="N204" s="200" t="s">
        <v>44</v>
      </c>
      <c r="O204" s="72"/>
      <c r="P204" s="201">
        <f>O204*H204</f>
        <v>0</v>
      </c>
      <c r="Q204" s="201">
        <v>0</v>
      </c>
      <c r="R204" s="201">
        <f>Q204*H204</f>
        <v>0</v>
      </c>
      <c r="S204" s="201">
        <v>0</v>
      </c>
      <c r="T204" s="202">
        <f>S204*H204</f>
        <v>0</v>
      </c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R204" s="203" t="s">
        <v>153</v>
      </c>
      <c r="AT204" s="203" t="s">
        <v>148</v>
      </c>
      <c r="AU204" s="203" t="s">
        <v>88</v>
      </c>
      <c r="AY204" s="18" t="s">
        <v>146</v>
      </c>
      <c r="BE204" s="204">
        <f>IF(N204="základní",J204,0)</f>
        <v>0</v>
      </c>
      <c r="BF204" s="204">
        <f>IF(N204="snížená",J204,0)</f>
        <v>0</v>
      </c>
      <c r="BG204" s="204">
        <f>IF(N204="zákl. přenesená",J204,0)</f>
        <v>0</v>
      </c>
      <c r="BH204" s="204">
        <f>IF(N204="sníž. přenesená",J204,0)</f>
        <v>0</v>
      </c>
      <c r="BI204" s="204">
        <f>IF(N204="nulová",J204,0)</f>
        <v>0</v>
      </c>
      <c r="BJ204" s="18" t="s">
        <v>86</v>
      </c>
      <c r="BK204" s="204">
        <f>ROUND(I204*H204,2)</f>
        <v>0</v>
      </c>
      <c r="BL204" s="18" t="s">
        <v>153</v>
      </c>
      <c r="BM204" s="203" t="s">
        <v>725</v>
      </c>
    </row>
    <row r="205" spans="1:65" s="14" customFormat="1" ht="11.25">
      <c r="B205" s="217"/>
      <c r="C205" s="218"/>
      <c r="D205" s="207" t="s">
        <v>155</v>
      </c>
      <c r="E205" s="219" t="s">
        <v>1</v>
      </c>
      <c r="F205" s="220" t="s">
        <v>726</v>
      </c>
      <c r="G205" s="218"/>
      <c r="H205" s="219" t="s">
        <v>1</v>
      </c>
      <c r="I205" s="221"/>
      <c r="J205" s="218"/>
      <c r="K205" s="218"/>
      <c r="L205" s="222"/>
      <c r="M205" s="223"/>
      <c r="N205" s="224"/>
      <c r="O205" s="224"/>
      <c r="P205" s="224"/>
      <c r="Q205" s="224"/>
      <c r="R205" s="224"/>
      <c r="S205" s="224"/>
      <c r="T205" s="225"/>
      <c r="AT205" s="226" t="s">
        <v>155</v>
      </c>
      <c r="AU205" s="226" t="s">
        <v>88</v>
      </c>
      <c r="AV205" s="14" t="s">
        <v>86</v>
      </c>
      <c r="AW205" s="14" t="s">
        <v>34</v>
      </c>
      <c r="AX205" s="14" t="s">
        <v>79</v>
      </c>
      <c r="AY205" s="226" t="s">
        <v>146</v>
      </c>
    </row>
    <row r="206" spans="1:65" s="14" customFormat="1" ht="11.25">
      <c r="B206" s="217"/>
      <c r="C206" s="218"/>
      <c r="D206" s="207" t="s">
        <v>155</v>
      </c>
      <c r="E206" s="219" t="s">
        <v>1</v>
      </c>
      <c r="F206" s="220" t="s">
        <v>727</v>
      </c>
      <c r="G206" s="218"/>
      <c r="H206" s="219" t="s">
        <v>1</v>
      </c>
      <c r="I206" s="221"/>
      <c r="J206" s="218"/>
      <c r="K206" s="218"/>
      <c r="L206" s="222"/>
      <c r="M206" s="223"/>
      <c r="N206" s="224"/>
      <c r="O206" s="224"/>
      <c r="P206" s="224"/>
      <c r="Q206" s="224"/>
      <c r="R206" s="224"/>
      <c r="S206" s="224"/>
      <c r="T206" s="225"/>
      <c r="AT206" s="226" t="s">
        <v>155</v>
      </c>
      <c r="AU206" s="226" t="s">
        <v>88</v>
      </c>
      <c r="AV206" s="14" t="s">
        <v>86</v>
      </c>
      <c r="AW206" s="14" t="s">
        <v>34</v>
      </c>
      <c r="AX206" s="14" t="s">
        <v>79</v>
      </c>
      <c r="AY206" s="226" t="s">
        <v>146</v>
      </c>
    </row>
    <row r="207" spans="1:65" s="13" customFormat="1" ht="11.25">
      <c r="B207" s="205"/>
      <c r="C207" s="206"/>
      <c r="D207" s="207" t="s">
        <v>155</v>
      </c>
      <c r="E207" s="208" t="s">
        <v>1</v>
      </c>
      <c r="F207" s="209" t="s">
        <v>728</v>
      </c>
      <c r="G207" s="206"/>
      <c r="H207" s="210">
        <v>0.20100000000000001</v>
      </c>
      <c r="I207" s="211"/>
      <c r="J207" s="206"/>
      <c r="K207" s="206"/>
      <c r="L207" s="212"/>
      <c r="M207" s="213"/>
      <c r="N207" s="214"/>
      <c r="O207" s="214"/>
      <c r="P207" s="214"/>
      <c r="Q207" s="214"/>
      <c r="R207" s="214"/>
      <c r="S207" s="214"/>
      <c r="T207" s="215"/>
      <c r="AT207" s="216" t="s">
        <v>155</v>
      </c>
      <c r="AU207" s="216" t="s">
        <v>88</v>
      </c>
      <c r="AV207" s="13" t="s">
        <v>88</v>
      </c>
      <c r="AW207" s="13" t="s">
        <v>34</v>
      </c>
      <c r="AX207" s="13" t="s">
        <v>86</v>
      </c>
      <c r="AY207" s="216" t="s">
        <v>146</v>
      </c>
    </row>
    <row r="208" spans="1:65" s="2" customFormat="1" ht="37.9" customHeight="1">
      <c r="A208" s="35"/>
      <c r="B208" s="36"/>
      <c r="C208" s="192" t="s">
        <v>263</v>
      </c>
      <c r="D208" s="192" t="s">
        <v>148</v>
      </c>
      <c r="E208" s="193" t="s">
        <v>204</v>
      </c>
      <c r="F208" s="194" t="s">
        <v>205</v>
      </c>
      <c r="G208" s="195" t="s">
        <v>159</v>
      </c>
      <c r="H208" s="196">
        <v>0.22500000000000001</v>
      </c>
      <c r="I208" s="197"/>
      <c r="J208" s="198">
        <f>ROUND(I208*H208,2)</f>
        <v>0</v>
      </c>
      <c r="K208" s="194" t="s">
        <v>152</v>
      </c>
      <c r="L208" s="40"/>
      <c r="M208" s="199" t="s">
        <v>1</v>
      </c>
      <c r="N208" s="200" t="s">
        <v>44</v>
      </c>
      <c r="O208" s="72"/>
      <c r="P208" s="201">
        <f>O208*H208</f>
        <v>0</v>
      </c>
      <c r="Q208" s="201">
        <v>0</v>
      </c>
      <c r="R208" s="201">
        <f>Q208*H208</f>
        <v>0</v>
      </c>
      <c r="S208" s="201">
        <v>0</v>
      </c>
      <c r="T208" s="202">
        <f>S208*H208</f>
        <v>0</v>
      </c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R208" s="203" t="s">
        <v>153</v>
      </c>
      <c r="AT208" s="203" t="s">
        <v>148</v>
      </c>
      <c r="AU208" s="203" t="s">
        <v>88</v>
      </c>
      <c r="AY208" s="18" t="s">
        <v>146</v>
      </c>
      <c r="BE208" s="204">
        <f>IF(N208="základní",J208,0)</f>
        <v>0</v>
      </c>
      <c r="BF208" s="204">
        <f>IF(N208="snížená",J208,0)</f>
        <v>0</v>
      </c>
      <c r="BG208" s="204">
        <f>IF(N208="zákl. přenesená",J208,0)</f>
        <v>0</v>
      </c>
      <c r="BH208" s="204">
        <f>IF(N208="sníž. přenesená",J208,0)</f>
        <v>0</v>
      </c>
      <c r="BI208" s="204">
        <f>IF(N208="nulová",J208,0)</f>
        <v>0</v>
      </c>
      <c r="BJ208" s="18" t="s">
        <v>86</v>
      </c>
      <c r="BK208" s="204">
        <f>ROUND(I208*H208,2)</f>
        <v>0</v>
      </c>
      <c r="BL208" s="18" t="s">
        <v>153</v>
      </c>
      <c r="BM208" s="203" t="s">
        <v>729</v>
      </c>
    </row>
    <row r="209" spans="1:65" s="14" customFormat="1" ht="11.25">
      <c r="B209" s="217"/>
      <c r="C209" s="218"/>
      <c r="D209" s="207" t="s">
        <v>155</v>
      </c>
      <c r="E209" s="219" t="s">
        <v>1</v>
      </c>
      <c r="F209" s="220" t="s">
        <v>657</v>
      </c>
      <c r="G209" s="218"/>
      <c r="H209" s="219" t="s">
        <v>1</v>
      </c>
      <c r="I209" s="221"/>
      <c r="J209" s="218"/>
      <c r="K209" s="218"/>
      <c r="L209" s="222"/>
      <c r="M209" s="223"/>
      <c r="N209" s="224"/>
      <c r="O209" s="224"/>
      <c r="P209" s="224"/>
      <c r="Q209" s="224"/>
      <c r="R209" s="224"/>
      <c r="S209" s="224"/>
      <c r="T209" s="225"/>
      <c r="AT209" s="226" t="s">
        <v>155</v>
      </c>
      <c r="AU209" s="226" t="s">
        <v>88</v>
      </c>
      <c r="AV209" s="14" t="s">
        <v>86</v>
      </c>
      <c r="AW209" s="14" t="s">
        <v>34</v>
      </c>
      <c r="AX209" s="14" t="s">
        <v>79</v>
      </c>
      <c r="AY209" s="226" t="s">
        <v>146</v>
      </c>
    </row>
    <row r="210" spans="1:65" s="13" customFormat="1" ht="11.25">
      <c r="B210" s="205"/>
      <c r="C210" s="206"/>
      <c r="D210" s="207" t="s">
        <v>155</v>
      </c>
      <c r="E210" s="208" t="s">
        <v>1</v>
      </c>
      <c r="F210" s="209" t="s">
        <v>730</v>
      </c>
      <c r="G210" s="206"/>
      <c r="H210" s="210">
        <v>0.22500000000000001</v>
      </c>
      <c r="I210" s="211"/>
      <c r="J210" s="206"/>
      <c r="K210" s="206"/>
      <c r="L210" s="212"/>
      <c r="M210" s="213"/>
      <c r="N210" s="214"/>
      <c r="O210" s="214"/>
      <c r="P210" s="214"/>
      <c r="Q210" s="214"/>
      <c r="R210" s="214"/>
      <c r="S210" s="214"/>
      <c r="T210" s="215"/>
      <c r="AT210" s="216" t="s">
        <v>155</v>
      </c>
      <c r="AU210" s="216" t="s">
        <v>88</v>
      </c>
      <c r="AV210" s="13" t="s">
        <v>88</v>
      </c>
      <c r="AW210" s="13" t="s">
        <v>34</v>
      </c>
      <c r="AX210" s="13" t="s">
        <v>86</v>
      </c>
      <c r="AY210" s="216" t="s">
        <v>146</v>
      </c>
    </row>
    <row r="211" spans="1:65" s="2" customFormat="1" ht="44.25" customHeight="1">
      <c r="A211" s="35"/>
      <c r="B211" s="36"/>
      <c r="C211" s="192" t="s">
        <v>267</v>
      </c>
      <c r="D211" s="192" t="s">
        <v>148</v>
      </c>
      <c r="E211" s="193" t="s">
        <v>208</v>
      </c>
      <c r="F211" s="194" t="s">
        <v>209</v>
      </c>
      <c r="G211" s="195" t="s">
        <v>151</v>
      </c>
      <c r="H211" s="196">
        <v>2.25</v>
      </c>
      <c r="I211" s="197"/>
      <c r="J211" s="198">
        <f>ROUND(I211*H211,2)</f>
        <v>0</v>
      </c>
      <c r="K211" s="194" t="s">
        <v>152</v>
      </c>
      <c r="L211" s="40"/>
      <c r="M211" s="199" t="s">
        <v>1</v>
      </c>
      <c r="N211" s="200" t="s">
        <v>44</v>
      </c>
      <c r="O211" s="72"/>
      <c r="P211" s="201">
        <f>O211*H211</f>
        <v>0</v>
      </c>
      <c r="Q211" s="201">
        <v>0.74327200000000004</v>
      </c>
      <c r="R211" s="201">
        <f>Q211*H211</f>
        <v>1.6723620000000001</v>
      </c>
      <c r="S211" s="201">
        <v>0</v>
      </c>
      <c r="T211" s="202">
        <f>S211*H211</f>
        <v>0</v>
      </c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R211" s="203" t="s">
        <v>153</v>
      </c>
      <c r="AT211" s="203" t="s">
        <v>148</v>
      </c>
      <c r="AU211" s="203" t="s">
        <v>88</v>
      </c>
      <c r="AY211" s="18" t="s">
        <v>146</v>
      </c>
      <c r="BE211" s="204">
        <f>IF(N211="základní",J211,0)</f>
        <v>0</v>
      </c>
      <c r="BF211" s="204">
        <f>IF(N211="snížená",J211,0)</f>
        <v>0</v>
      </c>
      <c r="BG211" s="204">
        <f>IF(N211="zákl. přenesená",J211,0)</f>
        <v>0</v>
      </c>
      <c r="BH211" s="204">
        <f>IF(N211="sníž. přenesená",J211,0)</f>
        <v>0</v>
      </c>
      <c r="BI211" s="204">
        <f>IF(N211="nulová",J211,0)</f>
        <v>0</v>
      </c>
      <c r="BJ211" s="18" t="s">
        <v>86</v>
      </c>
      <c r="BK211" s="204">
        <f>ROUND(I211*H211,2)</f>
        <v>0</v>
      </c>
      <c r="BL211" s="18" t="s">
        <v>153</v>
      </c>
      <c r="BM211" s="203" t="s">
        <v>731</v>
      </c>
    </row>
    <row r="212" spans="1:65" s="14" customFormat="1" ht="11.25">
      <c r="B212" s="217"/>
      <c r="C212" s="218"/>
      <c r="D212" s="207" t="s">
        <v>155</v>
      </c>
      <c r="E212" s="219" t="s">
        <v>1</v>
      </c>
      <c r="F212" s="220" t="s">
        <v>657</v>
      </c>
      <c r="G212" s="218"/>
      <c r="H212" s="219" t="s">
        <v>1</v>
      </c>
      <c r="I212" s="221"/>
      <c r="J212" s="218"/>
      <c r="K212" s="218"/>
      <c r="L212" s="222"/>
      <c r="M212" s="223"/>
      <c r="N212" s="224"/>
      <c r="O212" s="224"/>
      <c r="P212" s="224"/>
      <c r="Q212" s="224"/>
      <c r="R212" s="224"/>
      <c r="S212" s="224"/>
      <c r="T212" s="225"/>
      <c r="AT212" s="226" t="s">
        <v>155</v>
      </c>
      <c r="AU212" s="226" t="s">
        <v>88</v>
      </c>
      <c r="AV212" s="14" t="s">
        <v>86</v>
      </c>
      <c r="AW212" s="14" t="s">
        <v>34</v>
      </c>
      <c r="AX212" s="14" t="s">
        <v>79</v>
      </c>
      <c r="AY212" s="226" t="s">
        <v>146</v>
      </c>
    </row>
    <row r="213" spans="1:65" s="13" customFormat="1" ht="11.25">
      <c r="B213" s="205"/>
      <c r="C213" s="206"/>
      <c r="D213" s="207" t="s">
        <v>155</v>
      </c>
      <c r="E213" s="208" t="s">
        <v>1</v>
      </c>
      <c r="F213" s="209" t="s">
        <v>711</v>
      </c>
      <c r="G213" s="206"/>
      <c r="H213" s="210">
        <v>2.25</v>
      </c>
      <c r="I213" s="211"/>
      <c r="J213" s="206"/>
      <c r="K213" s="206"/>
      <c r="L213" s="212"/>
      <c r="M213" s="213"/>
      <c r="N213" s="214"/>
      <c r="O213" s="214"/>
      <c r="P213" s="214"/>
      <c r="Q213" s="214"/>
      <c r="R213" s="214"/>
      <c r="S213" s="214"/>
      <c r="T213" s="215"/>
      <c r="AT213" s="216" t="s">
        <v>155</v>
      </c>
      <c r="AU213" s="216" t="s">
        <v>88</v>
      </c>
      <c r="AV213" s="13" t="s">
        <v>88</v>
      </c>
      <c r="AW213" s="13" t="s">
        <v>34</v>
      </c>
      <c r="AX213" s="13" t="s">
        <v>86</v>
      </c>
      <c r="AY213" s="216" t="s">
        <v>146</v>
      </c>
    </row>
    <row r="214" spans="1:65" s="12" customFormat="1" ht="22.9" customHeight="1">
      <c r="B214" s="176"/>
      <c r="C214" s="177"/>
      <c r="D214" s="178" t="s">
        <v>78</v>
      </c>
      <c r="E214" s="190" t="s">
        <v>190</v>
      </c>
      <c r="F214" s="190" t="s">
        <v>211</v>
      </c>
      <c r="G214" s="177"/>
      <c r="H214" s="177"/>
      <c r="I214" s="180"/>
      <c r="J214" s="191">
        <f>BK214</f>
        <v>0</v>
      </c>
      <c r="K214" s="177"/>
      <c r="L214" s="182"/>
      <c r="M214" s="183"/>
      <c r="N214" s="184"/>
      <c r="O214" s="184"/>
      <c r="P214" s="185">
        <f>SUM(P215:P239)</f>
        <v>0</v>
      </c>
      <c r="Q214" s="184"/>
      <c r="R214" s="185">
        <f>SUM(R215:R239)</f>
        <v>2.9168063699999998</v>
      </c>
      <c r="S214" s="184"/>
      <c r="T214" s="186">
        <f>SUM(T215:T239)</f>
        <v>4.1110399999999991</v>
      </c>
      <c r="AR214" s="187" t="s">
        <v>86</v>
      </c>
      <c r="AT214" s="188" t="s">
        <v>78</v>
      </c>
      <c r="AU214" s="188" t="s">
        <v>86</v>
      </c>
      <c r="AY214" s="187" t="s">
        <v>146</v>
      </c>
      <c r="BK214" s="189">
        <f>SUM(BK215:BK239)</f>
        <v>0</v>
      </c>
    </row>
    <row r="215" spans="1:65" s="2" customFormat="1" ht="24.2" customHeight="1">
      <c r="A215" s="35"/>
      <c r="B215" s="36"/>
      <c r="C215" s="192" t="s">
        <v>271</v>
      </c>
      <c r="D215" s="192" t="s">
        <v>148</v>
      </c>
      <c r="E215" s="193" t="s">
        <v>732</v>
      </c>
      <c r="F215" s="194" t="s">
        <v>733</v>
      </c>
      <c r="G215" s="195" t="s">
        <v>252</v>
      </c>
      <c r="H215" s="196">
        <v>13.1</v>
      </c>
      <c r="I215" s="197"/>
      <c r="J215" s="198">
        <f>ROUND(I215*H215,2)</f>
        <v>0</v>
      </c>
      <c r="K215" s="194" t="s">
        <v>152</v>
      </c>
      <c r="L215" s="40"/>
      <c r="M215" s="199" t="s">
        <v>1</v>
      </c>
      <c r="N215" s="200" t="s">
        <v>44</v>
      </c>
      <c r="O215" s="72"/>
      <c r="P215" s="201">
        <f>O215*H215</f>
        <v>0</v>
      </c>
      <c r="Q215" s="201">
        <v>0</v>
      </c>
      <c r="R215" s="201">
        <f>Q215*H215</f>
        <v>0</v>
      </c>
      <c r="S215" s="201">
        <v>0.18</v>
      </c>
      <c r="T215" s="202">
        <f>S215*H215</f>
        <v>2.3579999999999997</v>
      </c>
      <c r="U215" s="35"/>
      <c r="V215" s="35"/>
      <c r="W215" s="35"/>
      <c r="X215" s="35"/>
      <c r="Y215" s="35"/>
      <c r="Z215" s="35"/>
      <c r="AA215" s="35"/>
      <c r="AB215" s="35"/>
      <c r="AC215" s="35"/>
      <c r="AD215" s="35"/>
      <c r="AE215" s="35"/>
      <c r="AR215" s="203" t="s">
        <v>153</v>
      </c>
      <c r="AT215" s="203" t="s">
        <v>148</v>
      </c>
      <c r="AU215" s="203" t="s">
        <v>88</v>
      </c>
      <c r="AY215" s="18" t="s">
        <v>146</v>
      </c>
      <c r="BE215" s="204">
        <f>IF(N215="základní",J215,0)</f>
        <v>0</v>
      </c>
      <c r="BF215" s="204">
        <f>IF(N215="snížená",J215,0)</f>
        <v>0</v>
      </c>
      <c r="BG215" s="204">
        <f>IF(N215="zákl. přenesená",J215,0)</f>
        <v>0</v>
      </c>
      <c r="BH215" s="204">
        <f>IF(N215="sníž. přenesená",J215,0)</f>
        <v>0</v>
      </c>
      <c r="BI215" s="204">
        <f>IF(N215="nulová",J215,0)</f>
        <v>0</v>
      </c>
      <c r="BJ215" s="18" t="s">
        <v>86</v>
      </c>
      <c r="BK215" s="204">
        <f>ROUND(I215*H215,2)</f>
        <v>0</v>
      </c>
      <c r="BL215" s="18" t="s">
        <v>153</v>
      </c>
      <c r="BM215" s="203" t="s">
        <v>734</v>
      </c>
    </row>
    <row r="216" spans="1:65" s="2" customFormat="1" ht="37.9" customHeight="1">
      <c r="A216" s="35"/>
      <c r="B216" s="36"/>
      <c r="C216" s="192" t="s">
        <v>277</v>
      </c>
      <c r="D216" s="192" t="s">
        <v>148</v>
      </c>
      <c r="E216" s="193" t="s">
        <v>735</v>
      </c>
      <c r="F216" s="194" t="s">
        <v>736</v>
      </c>
      <c r="G216" s="195" t="s">
        <v>252</v>
      </c>
      <c r="H216" s="196">
        <v>13.1</v>
      </c>
      <c r="I216" s="197"/>
      <c r="J216" s="198">
        <f>ROUND(I216*H216,2)</f>
        <v>0</v>
      </c>
      <c r="K216" s="194" t="s">
        <v>152</v>
      </c>
      <c r="L216" s="40"/>
      <c r="M216" s="199" t="s">
        <v>1</v>
      </c>
      <c r="N216" s="200" t="s">
        <v>44</v>
      </c>
      <c r="O216" s="72"/>
      <c r="P216" s="201">
        <f>O216*H216</f>
        <v>0</v>
      </c>
      <c r="Q216" s="201">
        <v>1.2999999999999999E-5</v>
      </c>
      <c r="R216" s="201">
        <f>Q216*H216</f>
        <v>1.7029999999999999E-4</v>
      </c>
      <c r="S216" s="201">
        <v>0</v>
      </c>
      <c r="T216" s="202">
        <f>S216*H216</f>
        <v>0</v>
      </c>
      <c r="U216" s="35"/>
      <c r="V216" s="35"/>
      <c r="W216" s="35"/>
      <c r="X216" s="35"/>
      <c r="Y216" s="35"/>
      <c r="Z216" s="35"/>
      <c r="AA216" s="35"/>
      <c r="AB216" s="35"/>
      <c r="AC216" s="35"/>
      <c r="AD216" s="35"/>
      <c r="AE216" s="35"/>
      <c r="AR216" s="203" t="s">
        <v>153</v>
      </c>
      <c r="AT216" s="203" t="s">
        <v>148</v>
      </c>
      <c r="AU216" s="203" t="s">
        <v>88</v>
      </c>
      <c r="AY216" s="18" t="s">
        <v>146</v>
      </c>
      <c r="BE216" s="204">
        <f>IF(N216="základní",J216,0)</f>
        <v>0</v>
      </c>
      <c r="BF216" s="204">
        <f>IF(N216="snížená",J216,0)</f>
        <v>0</v>
      </c>
      <c r="BG216" s="204">
        <f>IF(N216="zákl. přenesená",J216,0)</f>
        <v>0</v>
      </c>
      <c r="BH216" s="204">
        <f>IF(N216="sníž. přenesená",J216,0)</f>
        <v>0</v>
      </c>
      <c r="BI216" s="204">
        <f>IF(N216="nulová",J216,0)</f>
        <v>0</v>
      </c>
      <c r="BJ216" s="18" t="s">
        <v>86</v>
      </c>
      <c r="BK216" s="204">
        <f>ROUND(I216*H216,2)</f>
        <v>0</v>
      </c>
      <c r="BL216" s="18" t="s">
        <v>153</v>
      </c>
      <c r="BM216" s="203" t="s">
        <v>737</v>
      </c>
    </row>
    <row r="217" spans="1:65" s="2" customFormat="1" ht="21.75" customHeight="1">
      <c r="A217" s="35"/>
      <c r="B217" s="36"/>
      <c r="C217" s="238" t="s">
        <v>284</v>
      </c>
      <c r="D217" s="238" t="s">
        <v>196</v>
      </c>
      <c r="E217" s="239" t="s">
        <v>738</v>
      </c>
      <c r="F217" s="240" t="s">
        <v>739</v>
      </c>
      <c r="G217" s="241" t="s">
        <v>252</v>
      </c>
      <c r="H217" s="242">
        <v>13.493</v>
      </c>
      <c r="I217" s="243"/>
      <c r="J217" s="244">
        <f>ROUND(I217*H217,2)</f>
        <v>0</v>
      </c>
      <c r="K217" s="240" t="s">
        <v>152</v>
      </c>
      <c r="L217" s="245"/>
      <c r="M217" s="246" t="s">
        <v>1</v>
      </c>
      <c r="N217" s="247" t="s">
        <v>44</v>
      </c>
      <c r="O217" s="72"/>
      <c r="P217" s="201">
        <f>O217*H217</f>
        <v>0</v>
      </c>
      <c r="Q217" s="201">
        <v>8.0000000000000002E-3</v>
      </c>
      <c r="R217" s="201">
        <f>Q217*H217</f>
        <v>0.107944</v>
      </c>
      <c r="S217" s="201">
        <v>0</v>
      </c>
      <c r="T217" s="202">
        <f>S217*H217</f>
        <v>0</v>
      </c>
      <c r="U217" s="35"/>
      <c r="V217" s="35"/>
      <c r="W217" s="35"/>
      <c r="X217" s="35"/>
      <c r="Y217" s="35"/>
      <c r="Z217" s="35"/>
      <c r="AA217" s="35"/>
      <c r="AB217" s="35"/>
      <c r="AC217" s="35"/>
      <c r="AD217" s="35"/>
      <c r="AE217" s="35"/>
      <c r="AR217" s="203" t="s">
        <v>190</v>
      </c>
      <c r="AT217" s="203" t="s">
        <v>196</v>
      </c>
      <c r="AU217" s="203" t="s">
        <v>88</v>
      </c>
      <c r="AY217" s="18" t="s">
        <v>146</v>
      </c>
      <c r="BE217" s="204">
        <f>IF(N217="základní",J217,0)</f>
        <v>0</v>
      </c>
      <c r="BF217" s="204">
        <f>IF(N217="snížená",J217,0)</f>
        <v>0</v>
      </c>
      <c r="BG217" s="204">
        <f>IF(N217="zákl. přenesená",J217,0)</f>
        <v>0</v>
      </c>
      <c r="BH217" s="204">
        <f>IF(N217="sníž. přenesená",J217,0)</f>
        <v>0</v>
      </c>
      <c r="BI217" s="204">
        <f>IF(N217="nulová",J217,0)</f>
        <v>0</v>
      </c>
      <c r="BJ217" s="18" t="s">
        <v>86</v>
      </c>
      <c r="BK217" s="204">
        <f>ROUND(I217*H217,2)</f>
        <v>0</v>
      </c>
      <c r="BL217" s="18" t="s">
        <v>153</v>
      </c>
      <c r="BM217" s="203" t="s">
        <v>740</v>
      </c>
    </row>
    <row r="218" spans="1:65" s="13" customFormat="1" ht="11.25">
      <c r="B218" s="205"/>
      <c r="C218" s="206"/>
      <c r="D218" s="207" t="s">
        <v>155</v>
      </c>
      <c r="E218" s="206"/>
      <c r="F218" s="209" t="s">
        <v>741</v>
      </c>
      <c r="G218" s="206"/>
      <c r="H218" s="210">
        <v>13.493</v>
      </c>
      <c r="I218" s="211"/>
      <c r="J218" s="206"/>
      <c r="K218" s="206"/>
      <c r="L218" s="212"/>
      <c r="M218" s="213"/>
      <c r="N218" s="214"/>
      <c r="O218" s="214"/>
      <c r="P218" s="214"/>
      <c r="Q218" s="214"/>
      <c r="R218" s="214"/>
      <c r="S218" s="214"/>
      <c r="T218" s="215"/>
      <c r="AT218" s="216" t="s">
        <v>155</v>
      </c>
      <c r="AU218" s="216" t="s">
        <v>88</v>
      </c>
      <c r="AV218" s="13" t="s">
        <v>88</v>
      </c>
      <c r="AW218" s="13" t="s">
        <v>4</v>
      </c>
      <c r="AX218" s="13" t="s">
        <v>86</v>
      </c>
      <c r="AY218" s="216" t="s">
        <v>146</v>
      </c>
    </row>
    <row r="219" spans="1:65" s="2" customFormat="1" ht="33" customHeight="1">
      <c r="A219" s="35"/>
      <c r="B219" s="36"/>
      <c r="C219" s="192" t="s">
        <v>290</v>
      </c>
      <c r="D219" s="192" t="s">
        <v>148</v>
      </c>
      <c r="E219" s="193" t="s">
        <v>742</v>
      </c>
      <c r="F219" s="194" t="s">
        <v>743</v>
      </c>
      <c r="G219" s="195" t="s">
        <v>159</v>
      </c>
      <c r="H219" s="196">
        <v>0.88700000000000001</v>
      </c>
      <c r="I219" s="197"/>
      <c r="J219" s="198">
        <f>ROUND(I219*H219,2)</f>
        <v>0</v>
      </c>
      <c r="K219" s="194" t="s">
        <v>152</v>
      </c>
      <c r="L219" s="40"/>
      <c r="M219" s="199" t="s">
        <v>1</v>
      </c>
      <c r="N219" s="200" t="s">
        <v>44</v>
      </c>
      <c r="O219" s="72"/>
      <c r="P219" s="201">
        <f>O219*H219</f>
        <v>0</v>
      </c>
      <c r="Q219" s="201">
        <v>0</v>
      </c>
      <c r="R219" s="201">
        <f>Q219*H219</f>
        <v>0</v>
      </c>
      <c r="S219" s="201">
        <v>1.92</v>
      </c>
      <c r="T219" s="202">
        <f>S219*H219</f>
        <v>1.7030399999999999</v>
      </c>
      <c r="U219" s="35"/>
      <c r="V219" s="35"/>
      <c r="W219" s="35"/>
      <c r="X219" s="35"/>
      <c r="Y219" s="35"/>
      <c r="Z219" s="35"/>
      <c r="AA219" s="35"/>
      <c r="AB219" s="35"/>
      <c r="AC219" s="35"/>
      <c r="AD219" s="35"/>
      <c r="AE219" s="35"/>
      <c r="AR219" s="203" t="s">
        <v>153</v>
      </c>
      <c r="AT219" s="203" t="s">
        <v>148</v>
      </c>
      <c r="AU219" s="203" t="s">
        <v>88</v>
      </c>
      <c r="AY219" s="18" t="s">
        <v>146</v>
      </c>
      <c r="BE219" s="204">
        <f>IF(N219="základní",J219,0)</f>
        <v>0</v>
      </c>
      <c r="BF219" s="204">
        <f>IF(N219="snížená",J219,0)</f>
        <v>0</v>
      </c>
      <c r="BG219" s="204">
        <f>IF(N219="zákl. přenesená",J219,0)</f>
        <v>0</v>
      </c>
      <c r="BH219" s="204">
        <f>IF(N219="sníž. přenesená",J219,0)</f>
        <v>0</v>
      </c>
      <c r="BI219" s="204">
        <f>IF(N219="nulová",J219,0)</f>
        <v>0</v>
      </c>
      <c r="BJ219" s="18" t="s">
        <v>86</v>
      </c>
      <c r="BK219" s="204">
        <f>ROUND(I219*H219,2)</f>
        <v>0</v>
      </c>
      <c r="BL219" s="18" t="s">
        <v>153</v>
      </c>
      <c r="BM219" s="203" t="s">
        <v>744</v>
      </c>
    </row>
    <row r="220" spans="1:65" s="13" customFormat="1" ht="11.25">
      <c r="B220" s="205"/>
      <c r="C220" s="206"/>
      <c r="D220" s="207" t="s">
        <v>155</v>
      </c>
      <c r="E220" s="208" t="s">
        <v>1</v>
      </c>
      <c r="F220" s="209" t="s">
        <v>745</v>
      </c>
      <c r="G220" s="206"/>
      <c r="H220" s="210">
        <v>0.88700000000000001</v>
      </c>
      <c r="I220" s="211"/>
      <c r="J220" s="206"/>
      <c r="K220" s="206"/>
      <c r="L220" s="212"/>
      <c r="M220" s="213"/>
      <c r="N220" s="214"/>
      <c r="O220" s="214"/>
      <c r="P220" s="214"/>
      <c r="Q220" s="214"/>
      <c r="R220" s="214"/>
      <c r="S220" s="214"/>
      <c r="T220" s="215"/>
      <c r="AT220" s="216" t="s">
        <v>155</v>
      </c>
      <c r="AU220" s="216" t="s">
        <v>88</v>
      </c>
      <c r="AV220" s="13" t="s">
        <v>88</v>
      </c>
      <c r="AW220" s="13" t="s">
        <v>34</v>
      </c>
      <c r="AX220" s="13" t="s">
        <v>86</v>
      </c>
      <c r="AY220" s="216" t="s">
        <v>146</v>
      </c>
    </row>
    <row r="221" spans="1:65" s="2" customFormat="1" ht="24.2" customHeight="1">
      <c r="A221" s="35"/>
      <c r="B221" s="36"/>
      <c r="C221" s="192" t="s">
        <v>296</v>
      </c>
      <c r="D221" s="192" t="s">
        <v>148</v>
      </c>
      <c r="E221" s="193" t="s">
        <v>746</v>
      </c>
      <c r="F221" s="194" t="s">
        <v>747</v>
      </c>
      <c r="G221" s="195" t="s">
        <v>748</v>
      </c>
      <c r="H221" s="196">
        <v>1</v>
      </c>
      <c r="I221" s="197"/>
      <c r="J221" s="198">
        <f>ROUND(I221*H221,2)</f>
        <v>0</v>
      </c>
      <c r="K221" s="194" t="s">
        <v>152</v>
      </c>
      <c r="L221" s="40"/>
      <c r="M221" s="199" t="s">
        <v>1</v>
      </c>
      <c r="N221" s="200" t="s">
        <v>44</v>
      </c>
      <c r="O221" s="72"/>
      <c r="P221" s="201">
        <f>O221*H221</f>
        <v>0</v>
      </c>
      <c r="Q221" s="201">
        <v>1.7819999999999999E-4</v>
      </c>
      <c r="R221" s="201">
        <f>Q221*H221</f>
        <v>1.7819999999999999E-4</v>
      </c>
      <c r="S221" s="201">
        <v>0</v>
      </c>
      <c r="T221" s="202">
        <f>S221*H221</f>
        <v>0</v>
      </c>
      <c r="U221" s="35"/>
      <c r="V221" s="35"/>
      <c r="W221" s="35"/>
      <c r="X221" s="35"/>
      <c r="Y221" s="35"/>
      <c r="Z221" s="35"/>
      <c r="AA221" s="35"/>
      <c r="AB221" s="35"/>
      <c r="AC221" s="35"/>
      <c r="AD221" s="35"/>
      <c r="AE221" s="35"/>
      <c r="AR221" s="203" t="s">
        <v>153</v>
      </c>
      <c r="AT221" s="203" t="s">
        <v>148</v>
      </c>
      <c r="AU221" s="203" t="s">
        <v>88</v>
      </c>
      <c r="AY221" s="18" t="s">
        <v>146</v>
      </c>
      <c r="BE221" s="204">
        <f>IF(N221="základní",J221,0)</f>
        <v>0</v>
      </c>
      <c r="BF221" s="204">
        <f>IF(N221="snížená",J221,0)</f>
        <v>0</v>
      </c>
      <c r="BG221" s="204">
        <f>IF(N221="zákl. přenesená",J221,0)</f>
        <v>0</v>
      </c>
      <c r="BH221" s="204">
        <f>IF(N221="sníž. přenesená",J221,0)</f>
        <v>0</v>
      </c>
      <c r="BI221" s="204">
        <f>IF(N221="nulová",J221,0)</f>
        <v>0</v>
      </c>
      <c r="BJ221" s="18" t="s">
        <v>86</v>
      </c>
      <c r="BK221" s="204">
        <f>ROUND(I221*H221,2)</f>
        <v>0</v>
      </c>
      <c r="BL221" s="18" t="s">
        <v>153</v>
      </c>
      <c r="BM221" s="203" t="s">
        <v>749</v>
      </c>
    </row>
    <row r="222" spans="1:65" s="2" customFormat="1" ht="24.2" customHeight="1">
      <c r="A222" s="35"/>
      <c r="B222" s="36"/>
      <c r="C222" s="192" t="s">
        <v>304</v>
      </c>
      <c r="D222" s="192" t="s">
        <v>148</v>
      </c>
      <c r="E222" s="193" t="s">
        <v>218</v>
      </c>
      <c r="F222" s="194" t="s">
        <v>219</v>
      </c>
      <c r="G222" s="195" t="s">
        <v>220</v>
      </c>
      <c r="H222" s="196">
        <v>1</v>
      </c>
      <c r="I222" s="197"/>
      <c r="J222" s="198">
        <f>ROUND(I222*H222,2)</f>
        <v>0</v>
      </c>
      <c r="K222" s="194" t="s">
        <v>152</v>
      </c>
      <c r="L222" s="40"/>
      <c r="M222" s="199" t="s">
        <v>1</v>
      </c>
      <c r="N222" s="200" t="s">
        <v>44</v>
      </c>
      <c r="O222" s="72"/>
      <c r="P222" s="201">
        <f>O222*H222</f>
        <v>0</v>
      </c>
      <c r="Q222" s="201">
        <v>1.0186000000000001E-2</v>
      </c>
      <c r="R222" s="201">
        <f>Q222*H222</f>
        <v>1.0186000000000001E-2</v>
      </c>
      <c r="S222" s="201">
        <v>0</v>
      </c>
      <c r="T222" s="202">
        <f>S222*H222</f>
        <v>0</v>
      </c>
      <c r="U222" s="35"/>
      <c r="V222" s="35"/>
      <c r="W222" s="35"/>
      <c r="X222" s="35"/>
      <c r="Y222" s="35"/>
      <c r="Z222" s="35"/>
      <c r="AA222" s="35"/>
      <c r="AB222" s="35"/>
      <c r="AC222" s="35"/>
      <c r="AD222" s="35"/>
      <c r="AE222" s="35"/>
      <c r="AR222" s="203" t="s">
        <v>153</v>
      </c>
      <c r="AT222" s="203" t="s">
        <v>148</v>
      </c>
      <c r="AU222" s="203" t="s">
        <v>88</v>
      </c>
      <c r="AY222" s="18" t="s">
        <v>146</v>
      </c>
      <c r="BE222" s="204">
        <f>IF(N222="základní",J222,0)</f>
        <v>0</v>
      </c>
      <c r="BF222" s="204">
        <f>IF(N222="snížená",J222,0)</f>
        <v>0</v>
      </c>
      <c r="BG222" s="204">
        <f>IF(N222="zákl. přenesená",J222,0)</f>
        <v>0</v>
      </c>
      <c r="BH222" s="204">
        <f>IF(N222="sníž. přenesená",J222,0)</f>
        <v>0</v>
      </c>
      <c r="BI222" s="204">
        <f>IF(N222="nulová",J222,0)</f>
        <v>0</v>
      </c>
      <c r="BJ222" s="18" t="s">
        <v>86</v>
      </c>
      <c r="BK222" s="204">
        <f>ROUND(I222*H222,2)</f>
        <v>0</v>
      </c>
      <c r="BL222" s="18" t="s">
        <v>153</v>
      </c>
      <c r="BM222" s="203" t="s">
        <v>750</v>
      </c>
    </row>
    <row r="223" spans="1:65" s="13" customFormat="1" ht="11.25">
      <c r="B223" s="205"/>
      <c r="C223" s="206"/>
      <c r="D223" s="207" t="s">
        <v>155</v>
      </c>
      <c r="E223" s="208" t="s">
        <v>1</v>
      </c>
      <c r="F223" s="209" t="s">
        <v>86</v>
      </c>
      <c r="G223" s="206"/>
      <c r="H223" s="210">
        <v>1</v>
      </c>
      <c r="I223" s="211"/>
      <c r="J223" s="206"/>
      <c r="K223" s="206"/>
      <c r="L223" s="212"/>
      <c r="M223" s="213"/>
      <c r="N223" s="214"/>
      <c r="O223" s="214"/>
      <c r="P223" s="214"/>
      <c r="Q223" s="214"/>
      <c r="R223" s="214"/>
      <c r="S223" s="214"/>
      <c r="T223" s="215"/>
      <c r="AT223" s="216" t="s">
        <v>155</v>
      </c>
      <c r="AU223" s="216" t="s">
        <v>88</v>
      </c>
      <c r="AV223" s="13" t="s">
        <v>88</v>
      </c>
      <c r="AW223" s="13" t="s">
        <v>34</v>
      </c>
      <c r="AX223" s="13" t="s">
        <v>86</v>
      </c>
      <c r="AY223" s="216" t="s">
        <v>146</v>
      </c>
    </row>
    <row r="224" spans="1:65" s="2" customFormat="1" ht="24.2" customHeight="1">
      <c r="A224" s="35"/>
      <c r="B224" s="36"/>
      <c r="C224" s="238" t="s">
        <v>308</v>
      </c>
      <c r="D224" s="238" t="s">
        <v>196</v>
      </c>
      <c r="E224" s="239" t="s">
        <v>223</v>
      </c>
      <c r="F224" s="240" t="s">
        <v>224</v>
      </c>
      <c r="G224" s="241" t="s">
        <v>220</v>
      </c>
      <c r="H224" s="242">
        <v>1</v>
      </c>
      <c r="I224" s="243"/>
      <c r="J224" s="244">
        <f>ROUND(I224*H224,2)</f>
        <v>0</v>
      </c>
      <c r="K224" s="240" t="s">
        <v>152</v>
      </c>
      <c r="L224" s="245"/>
      <c r="M224" s="246" t="s">
        <v>1</v>
      </c>
      <c r="N224" s="247" t="s">
        <v>44</v>
      </c>
      <c r="O224" s="72"/>
      <c r="P224" s="201">
        <f>O224*H224</f>
        <v>0</v>
      </c>
      <c r="Q224" s="201">
        <v>0.254</v>
      </c>
      <c r="R224" s="201">
        <f>Q224*H224</f>
        <v>0.254</v>
      </c>
      <c r="S224" s="201">
        <v>0</v>
      </c>
      <c r="T224" s="202">
        <f>S224*H224</f>
        <v>0</v>
      </c>
      <c r="U224" s="35"/>
      <c r="V224" s="35"/>
      <c r="W224" s="35"/>
      <c r="X224" s="35"/>
      <c r="Y224" s="35"/>
      <c r="Z224" s="35"/>
      <c r="AA224" s="35"/>
      <c r="AB224" s="35"/>
      <c r="AC224" s="35"/>
      <c r="AD224" s="35"/>
      <c r="AE224" s="35"/>
      <c r="AR224" s="203" t="s">
        <v>190</v>
      </c>
      <c r="AT224" s="203" t="s">
        <v>196</v>
      </c>
      <c r="AU224" s="203" t="s">
        <v>88</v>
      </c>
      <c r="AY224" s="18" t="s">
        <v>146</v>
      </c>
      <c r="BE224" s="204">
        <f>IF(N224="základní",J224,0)</f>
        <v>0</v>
      </c>
      <c r="BF224" s="204">
        <f>IF(N224="snížená",J224,0)</f>
        <v>0</v>
      </c>
      <c r="BG224" s="204">
        <f>IF(N224="zákl. přenesená",J224,0)</f>
        <v>0</v>
      </c>
      <c r="BH224" s="204">
        <f>IF(N224="sníž. přenesená",J224,0)</f>
        <v>0</v>
      </c>
      <c r="BI224" s="204">
        <f>IF(N224="nulová",J224,0)</f>
        <v>0</v>
      </c>
      <c r="BJ224" s="18" t="s">
        <v>86</v>
      </c>
      <c r="BK224" s="204">
        <f>ROUND(I224*H224,2)</f>
        <v>0</v>
      </c>
      <c r="BL224" s="18" t="s">
        <v>153</v>
      </c>
      <c r="BM224" s="203" t="s">
        <v>751</v>
      </c>
    </row>
    <row r="225" spans="1:65" s="2" customFormat="1" ht="24.2" customHeight="1">
      <c r="A225" s="35"/>
      <c r="B225" s="36"/>
      <c r="C225" s="192" t="s">
        <v>312</v>
      </c>
      <c r="D225" s="192" t="s">
        <v>148</v>
      </c>
      <c r="E225" s="193" t="s">
        <v>752</v>
      </c>
      <c r="F225" s="194" t="s">
        <v>753</v>
      </c>
      <c r="G225" s="195" t="s">
        <v>220</v>
      </c>
      <c r="H225" s="196">
        <v>1</v>
      </c>
      <c r="I225" s="197"/>
      <c r="J225" s="198">
        <f>ROUND(I225*H225,2)</f>
        <v>0</v>
      </c>
      <c r="K225" s="194" t="s">
        <v>152</v>
      </c>
      <c r="L225" s="40"/>
      <c r="M225" s="199" t="s">
        <v>1</v>
      </c>
      <c r="N225" s="200" t="s">
        <v>44</v>
      </c>
      <c r="O225" s="72"/>
      <c r="P225" s="201">
        <f>O225*H225</f>
        <v>0</v>
      </c>
      <c r="Q225" s="201">
        <v>2.8538000000000001E-2</v>
      </c>
      <c r="R225" s="201">
        <f>Q225*H225</f>
        <v>2.8538000000000001E-2</v>
      </c>
      <c r="S225" s="201">
        <v>0</v>
      </c>
      <c r="T225" s="202">
        <f>S225*H225</f>
        <v>0</v>
      </c>
      <c r="U225" s="35"/>
      <c r="V225" s="35"/>
      <c r="W225" s="35"/>
      <c r="X225" s="35"/>
      <c r="Y225" s="35"/>
      <c r="Z225" s="35"/>
      <c r="AA225" s="35"/>
      <c r="AB225" s="35"/>
      <c r="AC225" s="35"/>
      <c r="AD225" s="35"/>
      <c r="AE225" s="35"/>
      <c r="AR225" s="203" t="s">
        <v>153</v>
      </c>
      <c r="AT225" s="203" t="s">
        <v>148</v>
      </c>
      <c r="AU225" s="203" t="s">
        <v>88</v>
      </c>
      <c r="AY225" s="18" t="s">
        <v>146</v>
      </c>
      <c r="BE225" s="204">
        <f>IF(N225="základní",J225,0)</f>
        <v>0</v>
      </c>
      <c r="BF225" s="204">
        <f>IF(N225="snížená",J225,0)</f>
        <v>0</v>
      </c>
      <c r="BG225" s="204">
        <f>IF(N225="zákl. přenesená",J225,0)</f>
        <v>0</v>
      </c>
      <c r="BH225" s="204">
        <f>IF(N225="sníž. přenesená",J225,0)</f>
        <v>0</v>
      </c>
      <c r="BI225" s="204">
        <f>IF(N225="nulová",J225,0)</f>
        <v>0</v>
      </c>
      <c r="BJ225" s="18" t="s">
        <v>86</v>
      </c>
      <c r="BK225" s="204">
        <f>ROUND(I225*H225,2)</f>
        <v>0</v>
      </c>
      <c r="BL225" s="18" t="s">
        <v>153</v>
      </c>
      <c r="BM225" s="203" t="s">
        <v>754</v>
      </c>
    </row>
    <row r="226" spans="1:65" s="13" customFormat="1" ht="11.25">
      <c r="B226" s="205"/>
      <c r="C226" s="206"/>
      <c r="D226" s="207" t="s">
        <v>155</v>
      </c>
      <c r="E226" s="208" t="s">
        <v>1</v>
      </c>
      <c r="F226" s="209" t="s">
        <v>86</v>
      </c>
      <c r="G226" s="206"/>
      <c r="H226" s="210">
        <v>1</v>
      </c>
      <c r="I226" s="211"/>
      <c r="J226" s="206"/>
      <c r="K226" s="206"/>
      <c r="L226" s="212"/>
      <c r="M226" s="213"/>
      <c r="N226" s="214"/>
      <c r="O226" s="214"/>
      <c r="P226" s="214"/>
      <c r="Q226" s="214"/>
      <c r="R226" s="214"/>
      <c r="S226" s="214"/>
      <c r="T226" s="215"/>
      <c r="AT226" s="216" t="s">
        <v>155</v>
      </c>
      <c r="AU226" s="216" t="s">
        <v>88</v>
      </c>
      <c r="AV226" s="13" t="s">
        <v>88</v>
      </c>
      <c r="AW226" s="13" t="s">
        <v>34</v>
      </c>
      <c r="AX226" s="13" t="s">
        <v>86</v>
      </c>
      <c r="AY226" s="216" t="s">
        <v>146</v>
      </c>
    </row>
    <row r="227" spans="1:65" s="2" customFormat="1" ht="21.75" customHeight="1">
      <c r="A227" s="35"/>
      <c r="B227" s="36"/>
      <c r="C227" s="238" t="s">
        <v>434</v>
      </c>
      <c r="D227" s="238" t="s">
        <v>196</v>
      </c>
      <c r="E227" s="239" t="s">
        <v>755</v>
      </c>
      <c r="F227" s="240" t="s">
        <v>756</v>
      </c>
      <c r="G227" s="241" t="s">
        <v>220</v>
      </c>
      <c r="H227" s="242">
        <v>1</v>
      </c>
      <c r="I227" s="243"/>
      <c r="J227" s="244">
        <f>ROUND(I227*H227,2)</f>
        <v>0</v>
      </c>
      <c r="K227" s="240" t="s">
        <v>152</v>
      </c>
      <c r="L227" s="245"/>
      <c r="M227" s="246" t="s">
        <v>1</v>
      </c>
      <c r="N227" s="247" t="s">
        <v>44</v>
      </c>
      <c r="O227" s="72"/>
      <c r="P227" s="201">
        <f>O227*H227</f>
        <v>0</v>
      </c>
      <c r="Q227" s="201">
        <v>1.6</v>
      </c>
      <c r="R227" s="201">
        <f>Q227*H227</f>
        <v>1.6</v>
      </c>
      <c r="S227" s="201">
        <v>0</v>
      </c>
      <c r="T227" s="202">
        <f>S227*H227</f>
        <v>0</v>
      </c>
      <c r="U227" s="35"/>
      <c r="V227" s="35"/>
      <c r="W227" s="35"/>
      <c r="X227" s="35"/>
      <c r="Y227" s="35"/>
      <c r="Z227" s="35"/>
      <c r="AA227" s="35"/>
      <c r="AB227" s="35"/>
      <c r="AC227" s="35"/>
      <c r="AD227" s="35"/>
      <c r="AE227" s="35"/>
      <c r="AR227" s="203" t="s">
        <v>190</v>
      </c>
      <c r="AT227" s="203" t="s">
        <v>196</v>
      </c>
      <c r="AU227" s="203" t="s">
        <v>88</v>
      </c>
      <c r="AY227" s="18" t="s">
        <v>146</v>
      </c>
      <c r="BE227" s="204">
        <f>IF(N227="základní",J227,0)</f>
        <v>0</v>
      </c>
      <c r="BF227" s="204">
        <f>IF(N227="snížená",J227,0)</f>
        <v>0</v>
      </c>
      <c r="BG227" s="204">
        <f>IF(N227="zákl. přenesená",J227,0)</f>
        <v>0</v>
      </c>
      <c r="BH227" s="204">
        <f>IF(N227="sníž. přenesená",J227,0)</f>
        <v>0</v>
      </c>
      <c r="BI227" s="204">
        <f>IF(N227="nulová",J227,0)</f>
        <v>0</v>
      </c>
      <c r="BJ227" s="18" t="s">
        <v>86</v>
      </c>
      <c r="BK227" s="204">
        <f>ROUND(I227*H227,2)</f>
        <v>0</v>
      </c>
      <c r="BL227" s="18" t="s">
        <v>153</v>
      </c>
      <c r="BM227" s="203" t="s">
        <v>757</v>
      </c>
    </row>
    <row r="228" spans="1:65" s="2" customFormat="1" ht="24.2" customHeight="1">
      <c r="A228" s="35"/>
      <c r="B228" s="36"/>
      <c r="C228" s="238" t="s">
        <v>439</v>
      </c>
      <c r="D228" s="238" t="s">
        <v>196</v>
      </c>
      <c r="E228" s="239" t="s">
        <v>758</v>
      </c>
      <c r="F228" s="240" t="s">
        <v>759</v>
      </c>
      <c r="G228" s="241" t="s">
        <v>220</v>
      </c>
      <c r="H228" s="242">
        <v>2</v>
      </c>
      <c r="I228" s="243"/>
      <c r="J228" s="244">
        <f>ROUND(I228*H228,2)</f>
        <v>0</v>
      </c>
      <c r="K228" s="240" t="s">
        <v>152</v>
      </c>
      <c r="L228" s="245"/>
      <c r="M228" s="246" t="s">
        <v>1</v>
      </c>
      <c r="N228" s="247" t="s">
        <v>44</v>
      </c>
      <c r="O228" s="72"/>
      <c r="P228" s="201">
        <f>O228*H228</f>
        <v>0</v>
      </c>
      <c r="Q228" s="201">
        <v>2E-3</v>
      </c>
      <c r="R228" s="201">
        <f>Q228*H228</f>
        <v>4.0000000000000001E-3</v>
      </c>
      <c r="S228" s="201">
        <v>0</v>
      </c>
      <c r="T228" s="202">
        <f>S228*H228</f>
        <v>0</v>
      </c>
      <c r="U228" s="35"/>
      <c r="V228" s="35"/>
      <c r="W228" s="35"/>
      <c r="X228" s="35"/>
      <c r="Y228" s="35"/>
      <c r="Z228" s="35"/>
      <c r="AA228" s="35"/>
      <c r="AB228" s="35"/>
      <c r="AC228" s="35"/>
      <c r="AD228" s="35"/>
      <c r="AE228" s="35"/>
      <c r="AR228" s="203" t="s">
        <v>190</v>
      </c>
      <c r="AT228" s="203" t="s">
        <v>196</v>
      </c>
      <c r="AU228" s="203" t="s">
        <v>88</v>
      </c>
      <c r="AY228" s="18" t="s">
        <v>146</v>
      </c>
      <c r="BE228" s="204">
        <f>IF(N228="základní",J228,0)</f>
        <v>0</v>
      </c>
      <c r="BF228" s="204">
        <f>IF(N228="snížená",J228,0)</f>
        <v>0</v>
      </c>
      <c r="BG228" s="204">
        <f>IF(N228="zákl. přenesená",J228,0)</f>
        <v>0</v>
      </c>
      <c r="BH228" s="204">
        <f>IF(N228="sníž. přenesená",J228,0)</f>
        <v>0</v>
      </c>
      <c r="BI228" s="204">
        <f>IF(N228="nulová",J228,0)</f>
        <v>0</v>
      </c>
      <c r="BJ228" s="18" t="s">
        <v>86</v>
      </c>
      <c r="BK228" s="204">
        <f>ROUND(I228*H228,2)</f>
        <v>0</v>
      </c>
      <c r="BL228" s="18" t="s">
        <v>153</v>
      </c>
      <c r="BM228" s="203" t="s">
        <v>760</v>
      </c>
    </row>
    <row r="229" spans="1:65" s="2" customFormat="1" ht="24.2" customHeight="1">
      <c r="A229" s="35"/>
      <c r="B229" s="36"/>
      <c r="C229" s="192" t="s">
        <v>443</v>
      </c>
      <c r="D229" s="192" t="s">
        <v>148</v>
      </c>
      <c r="E229" s="193" t="s">
        <v>230</v>
      </c>
      <c r="F229" s="194" t="s">
        <v>231</v>
      </c>
      <c r="G229" s="195" t="s">
        <v>220</v>
      </c>
      <c r="H229" s="196">
        <v>1</v>
      </c>
      <c r="I229" s="197"/>
      <c r="J229" s="198">
        <f>ROUND(I229*H229,2)</f>
        <v>0</v>
      </c>
      <c r="K229" s="194" t="s">
        <v>152</v>
      </c>
      <c r="L229" s="40"/>
      <c r="M229" s="199" t="s">
        <v>1</v>
      </c>
      <c r="N229" s="200" t="s">
        <v>44</v>
      </c>
      <c r="O229" s="72"/>
      <c r="P229" s="201">
        <f>O229*H229</f>
        <v>0</v>
      </c>
      <c r="Q229" s="201">
        <v>3.9273919999999997E-2</v>
      </c>
      <c r="R229" s="201">
        <f>Q229*H229</f>
        <v>3.9273919999999997E-2</v>
      </c>
      <c r="S229" s="201">
        <v>0</v>
      </c>
      <c r="T229" s="202">
        <f>S229*H229</f>
        <v>0</v>
      </c>
      <c r="U229" s="35"/>
      <c r="V229" s="35"/>
      <c r="W229" s="35"/>
      <c r="X229" s="35"/>
      <c r="Y229" s="35"/>
      <c r="Z229" s="35"/>
      <c r="AA229" s="35"/>
      <c r="AB229" s="35"/>
      <c r="AC229" s="35"/>
      <c r="AD229" s="35"/>
      <c r="AE229" s="35"/>
      <c r="AR229" s="203" t="s">
        <v>153</v>
      </c>
      <c r="AT229" s="203" t="s">
        <v>148</v>
      </c>
      <c r="AU229" s="203" t="s">
        <v>88</v>
      </c>
      <c r="AY229" s="18" t="s">
        <v>146</v>
      </c>
      <c r="BE229" s="204">
        <f>IF(N229="základní",J229,0)</f>
        <v>0</v>
      </c>
      <c r="BF229" s="204">
        <f>IF(N229="snížená",J229,0)</f>
        <v>0</v>
      </c>
      <c r="BG229" s="204">
        <f>IF(N229="zákl. přenesená",J229,0)</f>
        <v>0</v>
      </c>
      <c r="BH229" s="204">
        <f>IF(N229="sníž. přenesená",J229,0)</f>
        <v>0</v>
      </c>
      <c r="BI229" s="204">
        <f>IF(N229="nulová",J229,0)</f>
        <v>0</v>
      </c>
      <c r="BJ229" s="18" t="s">
        <v>86</v>
      </c>
      <c r="BK229" s="204">
        <f>ROUND(I229*H229,2)</f>
        <v>0</v>
      </c>
      <c r="BL229" s="18" t="s">
        <v>153</v>
      </c>
      <c r="BM229" s="203" t="s">
        <v>761</v>
      </c>
    </row>
    <row r="230" spans="1:65" s="13" customFormat="1" ht="11.25">
      <c r="B230" s="205"/>
      <c r="C230" s="206"/>
      <c r="D230" s="207" t="s">
        <v>155</v>
      </c>
      <c r="E230" s="208" t="s">
        <v>1</v>
      </c>
      <c r="F230" s="209" t="s">
        <v>86</v>
      </c>
      <c r="G230" s="206"/>
      <c r="H230" s="210">
        <v>1</v>
      </c>
      <c r="I230" s="211"/>
      <c r="J230" s="206"/>
      <c r="K230" s="206"/>
      <c r="L230" s="212"/>
      <c r="M230" s="213"/>
      <c r="N230" s="214"/>
      <c r="O230" s="214"/>
      <c r="P230" s="214"/>
      <c r="Q230" s="214"/>
      <c r="R230" s="214"/>
      <c r="S230" s="214"/>
      <c r="T230" s="215"/>
      <c r="AT230" s="216" t="s">
        <v>155</v>
      </c>
      <c r="AU230" s="216" t="s">
        <v>88</v>
      </c>
      <c r="AV230" s="13" t="s">
        <v>88</v>
      </c>
      <c r="AW230" s="13" t="s">
        <v>34</v>
      </c>
      <c r="AX230" s="13" t="s">
        <v>86</v>
      </c>
      <c r="AY230" s="216" t="s">
        <v>146</v>
      </c>
    </row>
    <row r="231" spans="1:65" s="2" customFormat="1" ht="24.2" customHeight="1">
      <c r="A231" s="35"/>
      <c r="B231" s="36"/>
      <c r="C231" s="238" t="s">
        <v>445</v>
      </c>
      <c r="D231" s="238" t="s">
        <v>196</v>
      </c>
      <c r="E231" s="239" t="s">
        <v>762</v>
      </c>
      <c r="F231" s="240" t="s">
        <v>763</v>
      </c>
      <c r="G231" s="241" t="s">
        <v>220</v>
      </c>
      <c r="H231" s="242">
        <v>1</v>
      </c>
      <c r="I231" s="243"/>
      <c r="J231" s="244">
        <f>ROUND(I231*H231,2)</f>
        <v>0</v>
      </c>
      <c r="K231" s="240" t="s">
        <v>152</v>
      </c>
      <c r="L231" s="245"/>
      <c r="M231" s="246" t="s">
        <v>1</v>
      </c>
      <c r="N231" s="247" t="s">
        <v>44</v>
      </c>
      <c r="O231" s="72"/>
      <c r="P231" s="201">
        <f>O231*H231</f>
        <v>0</v>
      </c>
      <c r="Q231" s="201">
        <v>0.44900000000000001</v>
      </c>
      <c r="R231" s="201">
        <f>Q231*H231</f>
        <v>0.44900000000000001</v>
      </c>
      <c r="S231" s="201">
        <v>0</v>
      </c>
      <c r="T231" s="202">
        <f>S231*H231</f>
        <v>0</v>
      </c>
      <c r="U231" s="35"/>
      <c r="V231" s="35"/>
      <c r="W231" s="35"/>
      <c r="X231" s="35"/>
      <c r="Y231" s="35"/>
      <c r="Z231" s="35"/>
      <c r="AA231" s="35"/>
      <c r="AB231" s="35"/>
      <c r="AC231" s="35"/>
      <c r="AD231" s="35"/>
      <c r="AE231" s="35"/>
      <c r="AR231" s="203" t="s">
        <v>190</v>
      </c>
      <c r="AT231" s="203" t="s">
        <v>196</v>
      </c>
      <c r="AU231" s="203" t="s">
        <v>88</v>
      </c>
      <c r="AY231" s="18" t="s">
        <v>146</v>
      </c>
      <c r="BE231" s="204">
        <f>IF(N231="základní",J231,0)</f>
        <v>0</v>
      </c>
      <c r="BF231" s="204">
        <f>IF(N231="snížená",J231,0)</f>
        <v>0</v>
      </c>
      <c r="BG231" s="204">
        <f>IF(N231="zákl. přenesená",J231,0)</f>
        <v>0</v>
      </c>
      <c r="BH231" s="204">
        <f>IF(N231="sníž. přenesená",J231,0)</f>
        <v>0</v>
      </c>
      <c r="BI231" s="204">
        <f>IF(N231="nulová",J231,0)</f>
        <v>0</v>
      </c>
      <c r="BJ231" s="18" t="s">
        <v>86</v>
      </c>
      <c r="BK231" s="204">
        <f>ROUND(I231*H231,2)</f>
        <v>0</v>
      </c>
      <c r="BL231" s="18" t="s">
        <v>153</v>
      </c>
      <c r="BM231" s="203" t="s">
        <v>764</v>
      </c>
    </row>
    <row r="232" spans="1:65" s="2" customFormat="1" ht="16.5" customHeight="1">
      <c r="A232" s="35"/>
      <c r="B232" s="36"/>
      <c r="C232" s="192" t="s">
        <v>450</v>
      </c>
      <c r="D232" s="192" t="s">
        <v>148</v>
      </c>
      <c r="E232" s="193" t="s">
        <v>426</v>
      </c>
      <c r="F232" s="194" t="s">
        <v>427</v>
      </c>
      <c r="G232" s="195" t="s">
        <v>428</v>
      </c>
      <c r="H232" s="196">
        <v>1</v>
      </c>
      <c r="I232" s="197"/>
      <c r="J232" s="198">
        <f>ROUND(I232*H232,2)</f>
        <v>0</v>
      </c>
      <c r="K232" s="194" t="s">
        <v>1</v>
      </c>
      <c r="L232" s="40"/>
      <c r="M232" s="199" t="s">
        <v>1</v>
      </c>
      <c r="N232" s="200" t="s">
        <v>44</v>
      </c>
      <c r="O232" s="72"/>
      <c r="P232" s="201">
        <f>O232*H232</f>
        <v>0</v>
      </c>
      <c r="Q232" s="201">
        <v>0.14494000000000001</v>
      </c>
      <c r="R232" s="201">
        <f>Q232*H232</f>
        <v>0.14494000000000001</v>
      </c>
      <c r="S232" s="201">
        <v>0</v>
      </c>
      <c r="T232" s="202">
        <f>S232*H232</f>
        <v>0</v>
      </c>
      <c r="U232" s="35"/>
      <c r="V232" s="35"/>
      <c r="W232" s="35"/>
      <c r="X232" s="35"/>
      <c r="Y232" s="35"/>
      <c r="Z232" s="35"/>
      <c r="AA232" s="35"/>
      <c r="AB232" s="35"/>
      <c r="AC232" s="35"/>
      <c r="AD232" s="35"/>
      <c r="AE232" s="35"/>
      <c r="AR232" s="203" t="s">
        <v>153</v>
      </c>
      <c r="AT232" s="203" t="s">
        <v>148</v>
      </c>
      <c r="AU232" s="203" t="s">
        <v>88</v>
      </c>
      <c r="AY232" s="18" t="s">
        <v>146</v>
      </c>
      <c r="BE232" s="204">
        <f>IF(N232="základní",J232,0)</f>
        <v>0</v>
      </c>
      <c r="BF232" s="204">
        <f>IF(N232="snížená",J232,0)</f>
        <v>0</v>
      </c>
      <c r="BG232" s="204">
        <f>IF(N232="zákl. přenesená",J232,0)</f>
        <v>0</v>
      </c>
      <c r="BH232" s="204">
        <f>IF(N232="sníž. přenesená",J232,0)</f>
        <v>0</v>
      </c>
      <c r="BI232" s="204">
        <f>IF(N232="nulová",J232,0)</f>
        <v>0</v>
      </c>
      <c r="BJ232" s="18" t="s">
        <v>86</v>
      </c>
      <c r="BK232" s="204">
        <f>ROUND(I232*H232,2)</f>
        <v>0</v>
      </c>
      <c r="BL232" s="18" t="s">
        <v>153</v>
      </c>
      <c r="BM232" s="203" t="s">
        <v>765</v>
      </c>
    </row>
    <row r="233" spans="1:65" s="14" customFormat="1" ht="11.25">
      <c r="B233" s="217"/>
      <c r="C233" s="218"/>
      <c r="D233" s="207" t="s">
        <v>155</v>
      </c>
      <c r="E233" s="219" t="s">
        <v>1</v>
      </c>
      <c r="F233" s="220" t="s">
        <v>657</v>
      </c>
      <c r="G233" s="218"/>
      <c r="H233" s="219" t="s">
        <v>1</v>
      </c>
      <c r="I233" s="221"/>
      <c r="J233" s="218"/>
      <c r="K233" s="218"/>
      <c r="L233" s="222"/>
      <c r="M233" s="223"/>
      <c r="N233" s="224"/>
      <c r="O233" s="224"/>
      <c r="P233" s="224"/>
      <c r="Q233" s="224"/>
      <c r="R233" s="224"/>
      <c r="S233" s="224"/>
      <c r="T233" s="225"/>
      <c r="AT233" s="226" t="s">
        <v>155</v>
      </c>
      <c r="AU233" s="226" t="s">
        <v>88</v>
      </c>
      <c r="AV233" s="14" t="s">
        <v>86</v>
      </c>
      <c r="AW233" s="14" t="s">
        <v>34</v>
      </c>
      <c r="AX233" s="14" t="s">
        <v>79</v>
      </c>
      <c r="AY233" s="226" t="s">
        <v>146</v>
      </c>
    </row>
    <row r="234" spans="1:65" s="14" customFormat="1" ht="11.25">
      <c r="B234" s="217"/>
      <c r="C234" s="218"/>
      <c r="D234" s="207" t="s">
        <v>155</v>
      </c>
      <c r="E234" s="219" t="s">
        <v>1</v>
      </c>
      <c r="F234" s="220" t="s">
        <v>430</v>
      </c>
      <c r="G234" s="218"/>
      <c r="H234" s="219" t="s">
        <v>1</v>
      </c>
      <c r="I234" s="221"/>
      <c r="J234" s="218"/>
      <c r="K234" s="218"/>
      <c r="L234" s="222"/>
      <c r="M234" s="223"/>
      <c r="N234" s="224"/>
      <c r="O234" s="224"/>
      <c r="P234" s="224"/>
      <c r="Q234" s="224"/>
      <c r="R234" s="224"/>
      <c r="S234" s="224"/>
      <c r="T234" s="225"/>
      <c r="AT234" s="226" t="s">
        <v>155</v>
      </c>
      <c r="AU234" s="226" t="s">
        <v>88</v>
      </c>
      <c r="AV234" s="14" t="s">
        <v>86</v>
      </c>
      <c r="AW234" s="14" t="s">
        <v>34</v>
      </c>
      <c r="AX234" s="14" t="s">
        <v>79</v>
      </c>
      <c r="AY234" s="226" t="s">
        <v>146</v>
      </c>
    </row>
    <row r="235" spans="1:65" s="13" customFormat="1" ht="11.25">
      <c r="B235" s="205"/>
      <c r="C235" s="206"/>
      <c r="D235" s="207" t="s">
        <v>155</v>
      </c>
      <c r="E235" s="208" t="s">
        <v>1</v>
      </c>
      <c r="F235" s="209" t="s">
        <v>86</v>
      </c>
      <c r="G235" s="206"/>
      <c r="H235" s="210">
        <v>1</v>
      </c>
      <c r="I235" s="211"/>
      <c r="J235" s="206"/>
      <c r="K235" s="206"/>
      <c r="L235" s="212"/>
      <c r="M235" s="213"/>
      <c r="N235" s="214"/>
      <c r="O235" s="214"/>
      <c r="P235" s="214"/>
      <c r="Q235" s="214"/>
      <c r="R235" s="214"/>
      <c r="S235" s="214"/>
      <c r="T235" s="215"/>
      <c r="AT235" s="216" t="s">
        <v>155</v>
      </c>
      <c r="AU235" s="216" t="s">
        <v>88</v>
      </c>
      <c r="AV235" s="13" t="s">
        <v>88</v>
      </c>
      <c r="AW235" s="13" t="s">
        <v>34</v>
      </c>
      <c r="AX235" s="13" t="s">
        <v>86</v>
      </c>
      <c r="AY235" s="216" t="s">
        <v>146</v>
      </c>
    </row>
    <row r="236" spans="1:65" s="2" customFormat="1" ht="24.2" customHeight="1">
      <c r="A236" s="35"/>
      <c r="B236" s="36"/>
      <c r="C236" s="192" t="s">
        <v>454</v>
      </c>
      <c r="D236" s="192" t="s">
        <v>148</v>
      </c>
      <c r="E236" s="193" t="s">
        <v>238</v>
      </c>
      <c r="F236" s="194" t="s">
        <v>239</v>
      </c>
      <c r="G236" s="195" t="s">
        <v>220</v>
      </c>
      <c r="H236" s="196">
        <v>1</v>
      </c>
      <c r="I236" s="197"/>
      <c r="J236" s="198">
        <f>ROUND(I236*H236,2)</f>
        <v>0</v>
      </c>
      <c r="K236" s="194" t="s">
        <v>152</v>
      </c>
      <c r="L236" s="40"/>
      <c r="M236" s="199" t="s">
        <v>1</v>
      </c>
      <c r="N236" s="200" t="s">
        <v>44</v>
      </c>
      <c r="O236" s="72"/>
      <c r="P236" s="201">
        <f>O236*H236</f>
        <v>0</v>
      </c>
      <c r="Q236" s="201">
        <v>0</v>
      </c>
      <c r="R236" s="201">
        <f>Q236*H236</f>
        <v>0</v>
      </c>
      <c r="S236" s="201">
        <v>0.05</v>
      </c>
      <c r="T236" s="202">
        <f>S236*H236</f>
        <v>0.05</v>
      </c>
      <c r="U236" s="35"/>
      <c r="V236" s="35"/>
      <c r="W236" s="35"/>
      <c r="X236" s="35"/>
      <c r="Y236" s="35"/>
      <c r="Z236" s="35"/>
      <c r="AA236" s="35"/>
      <c r="AB236" s="35"/>
      <c r="AC236" s="35"/>
      <c r="AD236" s="35"/>
      <c r="AE236" s="35"/>
      <c r="AR236" s="203" t="s">
        <v>153</v>
      </c>
      <c r="AT236" s="203" t="s">
        <v>148</v>
      </c>
      <c r="AU236" s="203" t="s">
        <v>88</v>
      </c>
      <c r="AY236" s="18" t="s">
        <v>146</v>
      </c>
      <c r="BE236" s="204">
        <f>IF(N236="základní",J236,0)</f>
        <v>0</v>
      </c>
      <c r="BF236" s="204">
        <f>IF(N236="snížená",J236,0)</f>
        <v>0</v>
      </c>
      <c r="BG236" s="204">
        <f>IF(N236="zákl. přenesená",J236,0)</f>
        <v>0</v>
      </c>
      <c r="BH236" s="204">
        <f>IF(N236="sníž. přenesená",J236,0)</f>
        <v>0</v>
      </c>
      <c r="BI236" s="204">
        <f>IF(N236="nulová",J236,0)</f>
        <v>0</v>
      </c>
      <c r="BJ236" s="18" t="s">
        <v>86</v>
      </c>
      <c r="BK236" s="204">
        <f>ROUND(I236*H236,2)</f>
        <v>0</v>
      </c>
      <c r="BL236" s="18" t="s">
        <v>153</v>
      </c>
      <c r="BM236" s="203" t="s">
        <v>766</v>
      </c>
    </row>
    <row r="237" spans="1:65" s="2" customFormat="1" ht="24.2" customHeight="1">
      <c r="A237" s="35"/>
      <c r="B237" s="36"/>
      <c r="C237" s="192" t="s">
        <v>458</v>
      </c>
      <c r="D237" s="192" t="s">
        <v>148</v>
      </c>
      <c r="E237" s="193" t="s">
        <v>767</v>
      </c>
      <c r="F237" s="194" t="s">
        <v>768</v>
      </c>
      <c r="G237" s="195" t="s">
        <v>220</v>
      </c>
      <c r="H237" s="196">
        <v>1</v>
      </c>
      <c r="I237" s="197"/>
      <c r="J237" s="198">
        <f>ROUND(I237*H237,2)</f>
        <v>0</v>
      </c>
      <c r="K237" s="194" t="s">
        <v>152</v>
      </c>
      <c r="L237" s="40"/>
      <c r="M237" s="199" t="s">
        <v>1</v>
      </c>
      <c r="N237" s="200" t="s">
        <v>44</v>
      </c>
      <c r="O237" s="72"/>
      <c r="P237" s="201">
        <f>O237*H237</f>
        <v>0</v>
      </c>
      <c r="Q237" s="201">
        <v>0.217338</v>
      </c>
      <c r="R237" s="201">
        <f>Q237*H237</f>
        <v>0.217338</v>
      </c>
      <c r="S237" s="201">
        <v>0</v>
      </c>
      <c r="T237" s="202">
        <f>S237*H237</f>
        <v>0</v>
      </c>
      <c r="U237" s="35"/>
      <c r="V237" s="35"/>
      <c r="W237" s="35"/>
      <c r="X237" s="35"/>
      <c r="Y237" s="35"/>
      <c r="Z237" s="35"/>
      <c r="AA237" s="35"/>
      <c r="AB237" s="35"/>
      <c r="AC237" s="35"/>
      <c r="AD237" s="35"/>
      <c r="AE237" s="35"/>
      <c r="AR237" s="203" t="s">
        <v>153</v>
      </c>
      <c r="AT237" s="203" t="s">
        <v>148</v>
      </c>
      <c r="AU237" s="203" t="s">
        <v>88</v>
      </c>
      <c r="AY237" s="18" t="s">
        <v>146</v>
      </c>
      <c r="BE237" s="204">
        <f>IF(N237="základní",J237,0)</f>
        <v>0</v>
      </c>
      <c r="BF237" s="204">
        <f>IF(N237="snížená",J237,0)</f>
        <v>0</v>
      </c>
      <c r="BG237" s="204">
        <f>IF(N237="zákl. přenesená",J237,0)</f>
        <v>0</v>
      </c>
      <c r="BH237" s="204">
        <f>IF(N237="sníž. přenesená",J237,0)</f>
        <v>0</v>
      </c>
      <c r="BI237" s="204">
        <f>IF(N237="nulová",J237,0)</f>
        <v>0</v>
      </c>
      <c r="BJ237" s="18" t="s">
        <v>86</v>
      </c>
      <c r="BK237" s="204">
        <f>ROUND(I237*H237,2)</f>
        <v>0</v>
      </c>
      <c r="BL237" s="18" t="s">
        <v>153</v>
      </c>
      <c r="BM237" s="203" t="s">
        <v>769</v>
      </c>
    </row>
    <row r="238" spans="1:65" s="2" customFormat="1" ht="21.75" customHeight="1">
      <c r="A238" s="35"/>
      <c r="B238" s="36"/>
      <c r="C238" s="238" t="s">
        <v>462</v>
      </c>
      <c r="D238" s="238" t="s">
        <v>196</v>
      </c>
      <c r="E238" s="239" t="s">
        <v>770</v>
      </c>
      <c r="F238" s="240" t="s">
        <v>771</v>
      </c>
      <c r="G238" s="241" t="s">
        <v>220</v>
      </c>
      <c r="H238" s="242">
        <v>1</v>
      </c>
      <c r="I238" s="243"/>
      <c r="J238" s="244">
        <f>ROUND(I238*H238,2)</f>
        <v>0</v>
      </c>
      <c r="K238" s="240" t="s">
        <v>152</v>
      </c>
      <c r="L238" s="245"/>
      <c r="M238" s="246" t="s">
        <v>1</v>
      </c>
      <c r="N238" s="247" t="s">
        <v>44</v>
      </c>
      <c r="O238" s="72"/>
      <c r="P238" s="201">
        <f>O238*H238</f>
        <v>0</v>
      </c>
      <c r="Q238" s="201">
        <v>0.06</v>
      </c>
      <c r="R238" s="201">
        <f>Q238*H238</f>
        <v>0.06</v>
      </c>
      <c r="S238" s="201">
        <v>0</v>
      </c>
      <c r="T238" s="202">
        <f>S238*H238</f>
        <v>0</v>
      </c>
      <c r="U238" s="35"/>
      <c r="V238" s="35"/>
      <c r="W238" s="35"/>
      <c r="X238" s="35"/>
      <c r="Y238" s="35"/>
      <c r="Z238" s="35"/>
      <c r="AA238" s="35"/>
      <c r="AB238" s="35"/>
      <c r="AC238" s="35"/>
      <c r="AD238" s="35"/>
      <c r="AE238" s="35"/>
      <c r="AR238" s="203" t="s">
        <v>190</v>
      </c>
      <c r="AT238" s="203" t="s">
        <v>196</v>
      </c>
      <c r="AU238" s="203" t="s">
        <v>88</v>
      </c>
      <c r="AY238" s="18" t="s">
        <v>146</v>
      </c>
      <c r="BE238" s="204">
        <f>IF(N238="základní",J238,0)</f>
        <v>0</v>
      </c>
      <c r="BF238" s="204">
        <f>IF(N238="snížená",J238,0)</f>
        <v>0</v>
      </c>
      <c r="BG238" s="204">
        <f>IF(N238="zákl. přenesená",J238,0)</f>
        <v>0</v>
      </c>
      <c r="BH238" s="204">
        <f>IF(N238="sníž. přenesená",J238,0)</f>
        <v>0</v>
      </c>
      <c r="BI238" s="204">
        <f>IF(N238="nulová",J238,0)</f>
        <v>0</v>
      </c>
      <c r="BJ238" s="18" t="s">
        <v>86</v>
      </c>
      <c r="BK238" s="204">
        <f>ROUND(I238*H238,2)</f>
        <v>0</v>
      </c>
      <c r="BL238" s="18" t="s">
        <v>153</v>
      </c>
      <c r="BM238" s="203" t="s">
        <v>772</v>
      </c>
    </row>
    <row r="239" spans="1:65" s="2" customFormat="1" ht="21.75" customHeight="1">
      <c r="A239" s="35"/>
      <c r="B239" s="36"/>
      <c r="C239" s="192" t="s">
        <v>464</v>
      </c>
      <c r="D239" s="192" t="s">
        <v>148</v>
      </c>
      <c r="E239" s="193" t="s">
        <v>773</v>
      </c>
      <c r="F239" s="194" t="s">
        <v>774</v>
      </c>
      <c r="G239" s="195" t="s">
        <v>252</v>
      </c>
      <c r="H239" s="196">
        <v>13.1</v>
      </c>
      <c r="I239" s="197"/>
      <c r="J239" s="198">
        <f>ROUND(I239*H239,2)</f>
        <v>0</v>
      </c>
      <c r="K239" s="194" t="s">
        <v>152</v>
      </c>
      <c r="L239" s="40"/>
      <c r="M239" s="199" t="s">
        <v>1</v>
      </c>
      <c r="N239" s="200" t="s">
        <v>44</v>
      </c>
      <c r="O239" s="72"/>
      <c r="P239" s="201">
        <f>O239*H239</f>
        <v>0</v>
      </c>
      <c r="Q239" s="201">
        <v>9.4500000000000007E-5</v>
      </c>
      <c r="R239" s="201">
        <f>Q239*H239</f>
        <v>1.23795E-3</v>
      </c>
      <c r="S239" s="201">
        <v>0</v>
      </c>
      <c r="T239" s="202">
        <f>S239*H239</f>
        <v>0</v>
      </c>
      <c r="U239" s="35"/>
      <c r="V239" s="35"/>
      <c r="W239" s="35"/>
      <c r="X239" s="35"/>
      <c r="Y239" s="35"/>
      <c r="Z239" s="35"/>
      <c r="AA239" s="35"/>
      <c r="AB239" s="35"/>
      <c r="AC239" s="35"/>
      <c r="AD239" s="35"/>
      <c r="AE239" s="35"/>
      <c r="AR239" s="203" t="s">
        <v>153</v>
      </c>
      <c r="AT239" s="203" t="s">
        <v>148</v>
      </c>
      <c r="AU239" s="203" t="s">
        <v>88</v>
      </c>
      <c r="AY239" s="18" t="s">
        <v>146</v>
      </c>
      <c r="BE239" s="204">
        <f>IF(N239="základní",J239,0)</f>
        <v>0</v>
      </c>
      <c r="BF239" s="204">
        <f>IF(N239="snížená",J239,0)</f>
        <v>0</v>
      </c>
      <c r="BG239" s="204">
        <f>IF(N239="zákl. přenesená",J239,0)</f>
        <v>0</v>
      </c>
      <c r="BH239" s="204">
        <f>IF(N239="sníž. přenesená",J239,0)</f>
        <v>0</v>
      </c>
      <c r="BI239" s="204">
        <f>IF(N239="nulová",J239,0)</f>
        <v>0</v>
      </c>
      <c r="BJ239" s="18" t="s">
        <v>86</v>
      </c>
      <c r="BK239" s="204">
        <f>ROUND(I239*H239,2)</f>
        <v>0</v>
      </c>
      <c r="BL239" s="18" t="s">
        <v>153</v>
      </c>
      <c r="BM239" s="203" t="s">
        <v>775</v>
      </c>
    </row>
    <row r="240" spans="1:65" s="12" customFormat="1" ht="22.9" customHeight="1">
      <c r="B240" s="176"/>
      <c r="C240" s="177"/>
      <c r="D240" s="178" t="s">
        <v>78</v>
      </c>
      <c r="E240" s="190" t="s">
        <v>195</v>
      </c>
      <c r="F240" s="190" t="s">
        <v>249</v>
      </c>
      <c r="G240" s="177"/>
      <c r="H240" s="177"/>
      <c r="I240" s="180"/>
      <c r="J240" s="191">
        <f>BK240</f>
        <v>0</v>
      </c>
      <c r="K240" s="177"/>
      <c r="L240" s="182"/>
      <c r="M240" s="183"/>
      <c r="N240" s="184"/>
      <c r="O240" s="184"/>
      <c r="P240" s="185">
        <f>SUM(P241:P252)</f>
        <v>0</v>
      </c>
      <c r="Q240" s="184"/>
      <c r="R240" s="185">
        <f>SUM(R241:R252)</f>
        <v>2.6406702E-3</v>
      </c>
      <c r="S240" s="184"/>
      <c r="T240" s="186">
        <f>SUM(T241:T252)</f>
        <v>0</v>
      </c>
      <c r="AR240" s="187" t="s">
        <v>86</v>
      </c>
      <c r="AT240" s="188" t="s">
        <v>78</v>
      </c>
      <c r="AU240" s="188" t="s">
        <v>86</v>
      </c>
      <c r="AY240" s="187" t="s">
        <v>146</v>
      </c>
      <c r="BK240" s="189">
        <f>SUM(BK241:BK252)</f>
        <v>0</v>
      </c>
    </row>
    <row r="241" spans="1:65" s="2" customFormat="1" ht="37.9" customHeight="1">
      <c r="A241" s="35"/>
      <c r="B241" s="36"/>
      <c r="C241" s="192" t="s">
        <v>466</v>
      </c>
      <c r="D241" s="192" t="s">
        <v>148</v>
      </c>
      <c r="E241" s="193" t="s">
        <v>250</v>
      </c>
      <c r="F241" s="194" t="s">
        <v>251</v>
      </c>
      <c r="G241" s="195" t="s">
        <v>252</v>
      </c>
      <c r="H241" s="196">
        <v>7.56</v>
      </c>
      <c r="I241" s="197"/>
      <c r="J241" s="198">
        <f>ROUND(I241*H241,2)</f>
        <v>0</v>
      </c>
      <c r="K241" s="194" t="s">
        <v>152</v>
      </c>
      <c r="L241" s="40"/>
      <c r="M241" s="199" t="s">
        <v>1</v>
      </c>
      <c r="N241" s="200" t="s">
        <v>44</v>
      </c>
      <c r="O241" s="72"/>
      <c r="P241" s="201">
        <f>O241*H241</f>
        <v>0</v>
      </c>
      <c r="Q241" s="201">
        <v>8.0499999999999992E-6</v>
      </c>
      <c r="R241" s="201">
        <f>Q241*H241</f>
        <v>6.0857999999999992E-5</v>
      </c>
      <c r="S241" s="201">
        <v>0</v>
      </c>
      <c r="T241" s="202">
        <f>S241*H241</f>
        <v>0</v>
      </c>
      <c r="U241" s="35"/>
      <c r="V241" s="35"/>
      <c r="W241" s="35"/>
      <c r="X241" s="35"/>
      <c r="Y241" s="35"/>
      <c r="Z241" s="35"/>
      <c r="AA241" s="35"/>
      <c r="AB241" s="35"/>
      <c r="AC241" s="35"/>
      <c r="AD241" s="35"/>
      <c r="AE241" s="35"/>
      <c r="AR241" s="203" t="s">
        <v>153</v>
      </c>
      <c r="AT241" s="203" t="s">
        <v>148</v>
      </c>
      <c r="AU241" s="203" t="s">
        <v>88</v>
      </c>
      <c r="AY241" s="18" t="s">
        <v>146</v>
      </c>
      <c r="BE241" s="204">
        <f>IF(N241="základní",J241,0)</f>
        <v>0</v>
      </c>
      <c r="BF241" s="204">
        <f>IF(N241="snížená",J241,0)</f>
        <v>0</v>
      </c>
      <c r="BG241" s="204">
        <f>IF(N241="zákl. přenesená",J241,0)</f>
        <v>0</v>
      </c>
      <c r="BH241" s="204">
        <f>IF(N241="sníž. přenesená",J241,0)</f>
        <v>0</v>
      </c>
      <c r="BI241" s="204">
        <f>IF(N241="nulová",J241,0)</f>
        <v>0</v>
      </c>
      <c r="BJ241" s="18" t="s">
        <v>86</v>
      </c>
      <c r="BK241" s="204">
        <f>ROUND(I241*H241,2)</f>
        <v>0</v>
      </c>
      <c r="BL241" s="18" t="s">
        <v>153</v>
      </c>
      <c r="BM241" s="203" t="s">
        <v>776</v>
      </c>
    </row>
    <row r="242" spans="1:65" s="14" customFormat="1" ht="11.25">
      <c r="B242" s="217"/>
      <c r="C242" s="218"/>
      <c r="D242" s="207" t="s">
        <v>155</v>
      </c>
      <c r="E242" s="219" t="s">
        <v>1</v>
      </c>
      <c r="F242" s="220" t="s">
        <v>441</v>
      </c>
      <c r="G242" s="218"/>
      <c r="H242" s="219" t="s">
        <v>1</v>
      </c>
      <c r="I242" s="221"/>
      <c r="J242" s="218"/>
      <c r="K242" s="218"/>
      <c r="L242" s="222"/>
      <c r="M242" s="223"/>
      <c r="N242" s="224"/>
      <c r="O242" s="224"/>
      <c r="P242" s="224"/>
      <c r="Q242" s="224"/>
      <c r="R242" s="224"/>
      <c r="S242" s="224"/>
      <c r="T242" s="225"/>
      <c r="AT242" s="226" t="s">
        <v>155</v>
      </c>
      <c r="AU242" s="226" t="s">
        <v>88</v>
      </c>
      <c r="AV242" s="14" t="s">
        <v>86</v>
      </c>
      <c r="AW242" s="14" t="s">
        <v>34</v>
      </c>
      <c r="AX242" s="14" t="s">
        <v>79</v>
      </c>
      <c r="AY242" s="226" t="s">
        <v>146</v>
      </c>
    </row>
    <row r="243" spans="1:65" s="13" customFormat="1" ht="11.25">
      <c r="B243" s="205"/>
      <c r="C243" s="206"/>
      <c r="D243" s="207" t="s">
        <v>155</v>
      </c>
      <c r="E243" s="208" t="s">
        <v>1</v>
      </c>
      <c r="F243" s="209" t="s">
        <v>777</v>
      </c>
      <c r="G243" s="206"/>
      <c r="H243" s="210">
        <v>7.56</v>
      </c>
      <c r="I243" s="211"/>
      <c r="J243" s="206"/>
      <c r="K243" s="206"/>
      <c r="L243" s="212"/>
      <c r="M243" s="213"/>
      <c r="N243" s="214"/>
      <c r="O243" s="214"/>
      <c r="P243" s="214"/>
      <c r="Q243" s="214"/>
      <c r="R243" s="214"/>
      <c r="S243" s="214"/>
      <c r="T243" s="215"/>
      <c r="AT243" s="216" t="s">
        <v>155</v>
      </c>
      <c r="AU243" s="216" t="s">
        <v>88</v>
      </c>
      <c r="AV243" s="13" t="s">
        <v>88</v>
      </c>
      <c r="AW243" s="13" t="s">
        <v>34</v>
      </c>
      <c r="AX243" s="13" t="s">
        <v>86</v>
      </c>
      <c r="AY243" s="216" t="s">
        <v>146</v>
      </c>
    </row>
    <row r="244" spans="1:65" s="2" customFormat="1" ht="55.5" customHeight="1">
      <c r="A244" s="35"/>
      <c r="B244" s="36"/>
      <c r="C244" s="192" t="s">
        <v>470</v>
      </c>
      <c r="D244" s="192" t="s">
        <v>148</v>
      </c>
      <c r="E244" s="193" t="s">
        <v>256</v>
      </c>
      <c r="F244" s="194" t="s">
        <v>257</v>
      </c>
      <c r="G244" s="195" t="s">
        <v>252</v>
      </c>
      <c r="H244" s="196">
        <v>7.56</v>
      </c>
      <c r="I244" s="197"/>
      <c r="J244" s="198">
        <f>ROUND(I244*H244,2)</f>
        <v>0</v>
      </c>
      <c r="K244" s="194" t="s">
        <v>152</v>
      </c>
      <c r="L244" s="40"/>
      <c r="M244" s="199" t="s">
        <v>1</v>
      </c>
      <c r="N244" s="200" t="s">
        <v>44</v>
      </c>
      <c r="O244" s="72"/>
      <c r="P244" s="201">
        <f>O244*H244</f>
        <v>0</v>
      </c>
      <c r="Q244" s="201">
        <v>3.3960000000000001E-4</v>
      </c>
      <c r="R244" s="201">
        <f>Q244*H244</f>
        <v>2.5673760000000001E-3</v>
      </c>
      <c r="S244" s="201">
        <v>0</v>
      </c>
      <c r="T244" s="202">
        <f>S244*H244</f>
        <v>0</v>
      </c>
      <c r="U244" s="35"/>
      <c r="V244" s="35"/>
      <c r="W244" s="35"/>
      <c r="X244" s="35"/>
      <c r="Y244" s="35"/>
      <c r="Z244" s="35"/>
      <c r="AA244" s="35"/>
      <c r="AB244" s="35"/>
      <c r="AC244" s="35"/>
      <c r="AD244" s="35"/>
      <c r="AE244" s="35"/>
      <c r="AR244" s="203" t="s">
        <v>153</v>
      </c>
      <c r="AT244" s="203" t="s">
        <v>148</v>
      </c>
      <c r="AU244" s="203" t="s">
        <v>88</v>
      </c>
      <c r="AY244" s="18" t="s">
        <v>146</v>
      </c>
      <c r="BE244" s="204">
        <f>IF(N244="základní",J244,0)</f>
        <v>0</v>
      </c>
      <c r="BF244" s="204">
        <f>IF(N244="snížená",J244,0)</f>
        <v>0</v>
      </c>
      <c r="BG244" s="204">
        <f>IF(N244="zákl. přenesená",J244,0)</f>
        <v>0</v>
      </c>
      <c r="BH244" s="204">
        <f>IF(N244="sníž. přenesená",J244,0)</f>
        <v>0</v>
      </c>
      <c r="BI244" s="204">
        <f>IF(N244="nulová",J244,0)</f>
        <v>0</v>
      </c>
      <c r="BJ244" s="18" t="s">
        <v>86</v>
      </c>
      <c r="BK244" s="204">
        <f>ROUND(I244*H244,2)</f>
        <v>0</v>
      </c>
      <c r="BL244" s="18" t="s">
        <v>153</v>
      </c>
      <c r="BM244" s="203" t="s">
        <v>778</v>
      </c>
    </row>
    <row r="245" spans="1:65" s="14" customFormat="1" ht="11.25">
      <c r="B245" s="217"/>
      <c r="C245" s="218"/>
      <c r="D245" s="207" t="s">
        <v>155</v>
      </c>
      <c r="E245" s="219" t="s">
        <v>1</v>
      </c>
      <c r="F245" s="220" t="s">
        <v>441</v>
      </c>
      <c r="G245" s="218"/>
      <c r="H245" s="219" t="s">
        <v>1</v>
      </c>
      <c r="I245" s="221"/>
      <c r="J245" s="218"/>
      <c r="K245" s="218"/>
      <c r="L245" s="222"/>
      <c r="M245" s="223"/>
      <c r="N245" s="224"/>
      <c r="O245" s="224"/>
      <c r="P245" s="224"/>
      <c r="Q245" s="224"/>
      <c r="R245" s="224"/>
      <c r="S245" s="224"/>
      <c r="T245" s="225"/>
      <c r="AT245" s="226" t="s">
        <v>155</v>
      </c>
      <c r="AU245" s="226" t="s">
        <v>88</v>
      </c>
      <c r="AV245" s="14" t="s">
        <v>86</v>
      </c>
      <c r="AW245" s="14" t="s">
        <v>34</v>
      </c>
      <c r="AX245" s="14" t="s">
        <v>79</v>
      </c>
      <c r="AY245" s="226" t="s">
        <v>146</v>
      </c>
    </row>
    <row r="246" spans="1:65" s="13" customFormat="1" ht="11.25">
      <c r="B246" s="205"/>
      <c r="C246" s="206"/>
      <c r="D246" s="207" t="s">
        <v>155</v>
      </c>
      <c r="E246" s="208" t="s">
        <v>1</v>
      </c>
      <c r="F246" s="209" t="s">
        <v>777</v>
      </c>
      <c r="G246" s="206"/>
      <c r="H246" s="210">
        <v>7.56</v>
      </c>
      <c r="I246" s="211"/>
      <c r="J246" s="206"/>
      <c r="K246" s="206"/>
      <c r="L246" s="212"/>
      <c r="M246" s="213"/>
      <c r="N246" s="214"/>
      <c r="O246" s="214"/>
      <c r="P246" s="214"/>
      <c r="Q246" s="214"/>
      <c r="R246" s="214"/>
      <c r="S246" s="214"/>
      <c r="T246" s="215"/>
      <c r="AT246" s="216" t="s">
        <v>155</v>
      </c>
      <c r="AU246" s="216" t="s">
        <v>88</v>
      </c>
      <c r="AV246" s="13" t="s">
        <v>88</v>
      </c>
      <c r="AW246" s="13" t="s">
        <v>34</v>
      </c>
      <c r="AX246" s="13" t="s">
        <v>86</v>
      </c>
      <c r="AY246" s="216" t="s">
        <v>146</v>
      </c>
    </row>
    <row r="247" spans="1:65" s="2" customFormat="1" ht="44.25" customHeight="1">
      <c r="A247" s="35"/>
      <c r="B247" s="36"/>
      <c r="C247" s="192" t="s">
        <v>480</v>
      </c>
      <c r="D247" s="192" t="s">
        <v>148</v>
      </c>
      <c r="E247" s="193" t="s">
        <v>451</v>
      </c>
      <c r="F247" s="194" t="s">
        <v>452</v>
      </c>
      <c r="G247" s="195" t="s">
        <v>252</v>
      </c>
      <c r="H247" s="196">
        <v>7.56</v>
      </c>
      <c r="I247" s="197"/>
      <c r="J247" s="198">
        <f>ROUND(I247*H247,2)</f>
        <v>0</v>
      </c>
      <c r="K247" s="194" t="s">
        <v>152</v>
      </c>
      <c r="L247" s="40"/>
      <c r="M247" s="199" t="s">
        <v>1</v>
      </c>
      <c r="N247" s="200" t="s">
        <v>44</v>
      </c>
      <c r="O247" s="72"/>
      <c r="P247" s="201">
        <f>O247*H247</f>
        <v>0</v>
      </c>
      <c r="Q247" s="201">
        <v>0</v>
      </c>
      <c r="R247" s="201">
        <f>Q247*H247</f>
        <v>0</v>
      </c>
      <c r="S247" s="201">
        <v>0</v>
      </c>
      <c r="T247" s="202">
        <f>S247*H247</f>
        <v>0</v>
      </c>
      <c r="U247" s="35"/>
      <c r="V247" s="35"/>
      <c r="W247" s="35"/>
      <c r="X247" s="35"/>
      <c r="Y247" s="35"/>
      <c r="Z247" s="35"/>
      <c r="AA247" s="35"/>
      <c r="AB247" s="35"/>
      <c r="AC247" s="35"/>
      <c r="AD247" s="35"/>
      <c r="AE247" s="35"/>
      <c r="AR247" s="203" t="s">
        <v>153</v>
      </c>
      <c r="AT247" s="203" t="s">
        <v>148</v>
      </c>
      <c r="AU247" s="203" t="s">
        <v>88</v>
      </c>
      <c r="AY247" s="18" t="s">
        <v>146</v>
      </c>
      <c r="BE247" s="204">
        <f>IF(N247="základní",J247,0)</f>
        <v>0</v>
      </c>
      <c r="BF247" s="204">
        <f>IF(N247="snížená",J247,0)</f>
        <v>0</v>
      </c>
      <c r="BG247" s="204">
        <f>IF(N247="zákl. přenesená",J247,0)</f>
        <v>0</v>
      </c>
      <c r="BH247" s="204">
        <f>IF(N247="sníž. přenesená",J247,0)</f>
        <v>0</v>
      </c>
      <c r="BI247" s="204">
        <f>IF(N247="nulová",J247,0)</f>
        <v>0</v>
      </c>
      <c r="BJ247" s="18" t="s">
        <v>86</v>
      </c>
      <c r="BK247" s="204">
        <f>ROUND(I247*H247,2)</f>
        <v>0</v>
      </c>
      <c r="BL247" s="18" t="s">
        <v>153</v>
      </c>
      <c r="BM247" s="203" t="s">
        <v>779</v>
      </c>
    </row>
    <row r="248" spans="1:65" s="14" customFormat="1" ht="11.25">
      <c r="B248" s="217"/>
      <c r="C248" s="218"/>
      <c r="D248" s="207" t="s">
        <v>155</v>
      </c>
      <c r="E248" s="219" t="s">
        <v>1</v>
      </c>
      <c r="F248" s="220" t="s">
        <v>441</v>
      </c>
      <c r="G248" s="218"/>
      <c r="H248" s="219" t="s">
        <v>1</v>
      </c>
      <c r="I248" s="221"/>
      <c r="J248" s="218"/>
      <c r="K248" s="218"/>
      <c r="L248" s="222"/>
      <c r="M248" s="223"/>
      <c r="N248" s="224"/>
      <c r="O248" s="224"/>
      <c r="P248" s="224"/>
      <c r="Q248" s="224"/>
      <c r="R248" s="224"/>
      <c r="S248" s="224"/>
      <c r="T248" s="225"/>
      <c r="AT248" s="226" t="s">
        <v>155</v>
      </c>
      <c r="AU248" s="226" t="s">
        <v>88</v>
      </c>
      <c r="AV248" s="14" t="s">
        <v>86</v>
      </c>
      <c r="AW248" s="14" t="s">
        <v>34</v>
      </c>
      <c r="AX248" s="14" t="s">
        <v>79</v>
      </c>
      <c r="AY248" s="226" t="s">
        <v>146</v>
      </c>
    </row>
    <row r="249" spans="1:65" s="13" customFormat="1" ht="11.25">
      <c r="B249" s="205"/>
      <c r="C249" s="206"/>
      <c r="D249" s="207" t="s">
        <v>155</v>
      </c>
      <c r="E249" s="208" t="s">
        <v>1</v>
      </c>
      <c r="F249" s="209" t="s">
        <v>777</v>
      </c>
      <c r="G249" s="206"/>
      <c r="H249" s="210">
        <v>7.56</v>
      </c>
      <c r="I249" s="211"/>
      <c r="J249" s="206"/>
      <c r="K249" s="206"/>
      <c r="L249" s="212"/>
      <c r="M249" s="213"/>
      <c r="N249" s="214"/>
      <c r="O249" s="214"/>
      <c r="P249" s="214"/>
      <c r="Q249" s="214"/>
      <c r="R249" s="214"/>
      <c r="S249" s="214"/>
      <c r="T249" s="215"/>
      <c r="AT249" s="216" t="s">
        <v>155</v>
      </c>
      <c r="AU249" s="216" t="s">
        <v>88</v>
      </c>
      <c r="AV249" s="13" t="s">
        <v>88</v>
      </c>
      <c r="AW249" s="13" t="s">
        <v>34</v>
      </c>
      <c r="AX249" s="13" t="s">
        <v>86</v>
      </c>
      <c r="AY249" s="216" t="s">
        <v>146</v>
      </c>
    </row>
    <row r="250" spans="1:65" s="2" customFormat="1" ht="24.2" customHeight="1">
      <c r="A250" s="35"/>
      <c r="B250" s="36"/>
      <c r="C250" s="192" t="s">
        <v>484</v>
      </c>
      <c r="D250" s="192" t="s">
        <v>148</v>
      </c>
      <c r="E250" s="193" t="s">
        <v>455</v>
      </c>
      <c r="F250" s="194" t="s">
        <v>456</v>
      </c>
      <c r="G250" s="195" t="s">
        <v>252</v>
      </c>
      <c r="H250" s="196">
        <v>7.56</v>
      </c>
      <c r="I250" s="197"/>
      <c r="J250" s="198">
        <f>ROUND(I250*H250,2)</f>
        <v>0</v>
      </c>
      <c r="K250" s="194" t="s">
        <v>152</v>
      </c>
      <c r="L250" s="40"/>
      <c r="M250" s="199" t="s">
        <v>1</v>
      </c>
      <c r="N250" s="200" t="s">
        <v>44</v>
      </c>
      <c r="O250" s="72"/>
      <c r="P250" s="201">
        <f>O250*H250</f>
        <v>0</v>
      </c>
      <c r="Q250" s="201">
        <v>1.6449999999999999E-6</v>
      </c>
      <c r="R250" s="201">
        <f>Q250*H250</f>
        <v>1.2436199999999998E-5</v>
      </c>
      <c r="S250" s="201">
        <v>0</v>
      </c>
      <c r="T250" s="202">
        <f>S250*H250</f>
        <v>0</v>
      </c>
      <c r="U250" s="35"/>
      <c r="V250" s="35"/>
      <c r="W250" s="35"/>
      <c r="X250" s="35"/>
      <c r="Y250" s="35"/>
      <c r="Z250" s="35"/>
      <c r="AA250" s="35"/>
      <c r="AB250" s="35"/>
      <c r="AC250" s="35"/>
      <c r="AD250" s="35"/>
      <c r="AE250" s="35"/>
      <c r="AR250" s="203" t="s">
        <v>153</v>
      </c>
      <c r="AT250" s="203" t="s">
        <v>148</v>
      </c>
      <c r="AU250" s="203" t="s">
        <v>88</v>
      </c>
      <c r="AY250" s="18" t="s">
        <v>146</v>
      </c>
      <c r="BE250" s="204">
        <f>IF(N250="základní",J250,0)</f>
        <v>0</v>
      </c>
      <c r="BF250" s="204">
        <f>IF(N250="snížená",J250,0)</f>
        <v>0</v>
      </c>
      <c r="BG250" s="204">
        <f>IF(N250="zákl. přenesená",J250,0)</f>
        <v>0</v>
      </c>
      <c r="BH250" s="204">
        <f>IF(N250="sníž. přenesená",J250,0)</f>
        <v>0</v>
      </c>
      <c r="BI250" s="204">
        <f>IF(N250="nulová",J250,0)</f>
        <v>0</v>
      </c>
      <c r="BJ250" s="18" t="s">
        <v>86</v>
      </c>
      <c r="BK250" s="204">
        <f>ROUND(I250*H250,2)</f>
        <v>0</v>
      </c>
      <c r="BL250" s="18" t="s">
        <v>153</v>
      </c>
      <c r="BM250" s="203" t="s">
        <v>780</v>
      </c>
    </row>
    <row r="251" spans="1:65" s="14" customFormat="1" ht="11.25">
      <c r="B251" s="217"/>
      <c r="C251" s="218"/>
      <c r="D251" s="207" t="s">
        <v>155</v>
      </c>
      <c r="E251" s="219" t="s">
        <v>1</v>
      </c>
      <c r="F251" s="220" t="s">
        <v>441</v>
      </c>
      <c r="G251" s="218"/>
      <c r="H251" s="219" t="s">
        <v>1</v>
      </c>
      <c r="I251" s="221"/>
      <c r="J251" s="218"/>
      <c r="K251" s="218"/>
      <c r="L251" s="222"/>
      <c r="M251" s="223"/>
      <c r="N251" s="224"/>
      <c r="O251" s="224"/>
      <c r="P251" s="224"/>
      <c r="Q251" s="224"/>
      <c r="R251" s="224"/>
      <c r="S251" s="224"/>
      <c r="T251" s="225"/>
      <c r="AT251" s="226" t="s">
        <v>155</v>
      </c>
      <c r="AU251" s="226" t="s">
        <v>88</v>
      </c>
      <c r="AV251" s="14" t="s">
        <v>86</v>
      </c>
      <c r="AW251" s="14" t="s">
        <v>34</v>
      </c>
      <c r="AX251" s="14" t="s">
        <v>79</v>
      </c>
      <c r="AY251" s="226" t="s">
        <v>146</v>
      </c>
    </row>
    <row r="252" spans="1:65" s="13" customFormat="1" ht="11.25">
      <c r="B252" s="205"/>
      <c r="C252" s="206"/>
      <c r="D252" s="207" t="s">
        <v>155</v>
      </c>
      <c r="E252" s="208" t="s">
        <v>1</v>
      </c>
      <c r="F252" s="209" t="s">
        <v>777</v>
      </c>
      <c r="G252" s="206"/>
      <c r="H252" s="210">
        <v>7.56</v>
      </c>
      <c r="I252" s="211"/>
      <c r="J252" s="206"/>
      <c r="K252" s="206"/>
      <c r="L252" s="212"/>
      <c r="M252" s="213"/>
      <c r="N252" s="214"/>
      <c r="O252" s="214"/>
      <c r="P252" s="214"/>
      <c r="Q252" s="214"/>
      <c r="R252" s="214"/>
      <c r="S252" s="214"/>
      <c r="T252" s="215"/>
      <c r="AT252" s="216" t="s">
        <v>155</v>
      </c>
      <c r="AU252" s="216" t="s">
        <v>88</v>
      </c>
      <c r="AV252" s="13" t="s">
        <v>88</v>
      </c>
      <c r="AW252" s="13" t="s">
        <v>34</v>
      </c>
      <c r="AX252" s="13" t="s">
        <v>86</v>
      </c>
      <c r="AY252" s="216" t="s">
        <v>146</v>
      </c>
    </row>
    <row r="253" spans="1:65" s="12" customFormat="1" ht="22.9" customHeight="1">
      <c r="B253" s="176"/>
      <c r="C253" s="177"/>
      <c r="D253" s="178" t="s">
        <v>78</v>
      </c>
      <c r="E253" s="190" t="s">
        <v>275</v>
      </c>
      <c r="F253" s="190" t="s">
        <v>276</v>
      </c>
      <c r="G253" s="177"/>
      <c r="H253" s="177"/>
      <c r="I253" s="180"/>
      <c r="J253" s="191">
        <f>BK253</f>
        <v>0</v>
      </c>
      <c r="K253" s="177"/>
      <c r="L253" s="182"/>
      <c r="M253" s="183"/>
      <c r="N253" s="184"/>
      <c r="O253" s="184"/>
      <c r="P253" s="185">
        <f>SUM(P254:P264)</f>
        <v>0</v>
      </c>
      <c r="Q253" s="184"/>
      <c r="R253" s="185">
        <f>SUM(R254:R264)</f>
        <v>0</v>
      </c>
      <c r="S253" s="184"/>
      <c r="T253" s="186">
        <f>SUM(T254:T264)</f>
        <v>0</v>
      </c>
      <c r="AR253" s="187" t="s">
        <v>86</v>
      </c>
      <c r="AT253" s="188" t="s">
        <v>78</v>
      </c>
      <c r="AU253" s="188" t="s">
        <v>86</v>
      </c>
      <c r="AY253" s="187" t="s">
        <v>146</v>
      </c>
      <c r="BK253" s="189">
        <f>SUM(BK254:BK264)</f>
        <v>0</v>
      </c>
    </row>
    <row r="254" spans="1:65" s="2" customFormat="1" ht="37.9" customHeight="1">
      <c r="A254" s="35"/>
      <c r="B254" s="36"/>
      <c r="C254" s="192" t="s">
        <v>486</v>
      </c>
      <c r="D254" s="192" t="s">
        <v>148</v>
      </c>
      <c r="E254" s="193" t="s">
        <v>278</v>
      </c>
      <c r="F254" s="194" t="s">
        <v>279</v>
      </c>
      <c r="G254" s="195" t="s">
        <v>183</v>
      </c>
      <c r="H254" s="196">
        <v>4.0609999999999999</v>
      </c>
      <c r="I254" s="197"/>
      <c r="J254" s="198">
        <f>ROUND(I254*H254,2)</f>
        <v>0</v>
      </c>
      <c r="K254" s="194" t="s">
        <v>152</v>
      </c>
      <c r="L254" s="40"/>
      <c r="M254" s="199" t="s">
        <v>1</v>
      </c>
      <c r="N254" s="200" t="s">
        <v>44</v>
      </c>
      <c r="O254" s="72"/>
      <c r="P254" s="201">
        <f>O254*H254</f>
        <v>0</v>
      </c>
      <c r="Q254" s="201">
        <v>0</v>
      </c>
      <c r="R254" s="201">
        <f>Q254*H254</f>
        <v>0</v>
      </c>
      <c r="S254" s="201">
        <v>0</v>
      </c>
      <c r="T254" s="202">
        <f>S254*H254</f>
        <v>0</v>
      </c>
      <c r="U254" s="35"/>
      <c r="V254" s="35"/>
      <c r="W254" s="35"/>
      <c r="X254" s="35"/>
      <c r="Y254" s="35"/>
      <c r="Z254" s="35"/>
      <c r="AA254" s="35"/>
      <c r="AB254" s="35"/>
      <c r="AC254" s="35"/>
      <c r="AD254" s="35"/>
      <c r="AE254" s="35"/>
      <c r="AR254" s="203" t="s">
        <v>153</v>
      </c>
      <c r="AT254" s="203" t="s">
        <v>148</v>
      </c>
      <c r="AU254" s="203" t="s">
        <v>88</v>
      </c>
      <c r="AY254" s="18" t="s">
        <v>146</v>
      </c>
      <c r="BE254" s="204">
        <f>IF(N254="základní",J254,0)</f>
        <v>0</v>
      </c>
      <c r="BF254" s="204">
        <f>IF(N254="snížená",J254,0)</f>
        <v>0</v>
      </c>
      <c r="BG254" s="204">
        <f>IF(N254="zákl. přenesená",J254,0)</f>
        <v>0</v>
      </c>
      <c r="BH254" s="204">
        <f>IF(N254="sníž. přenesená",J254,0)</f>
        <v>0</v>
      </c>
      <c r="BI254" s="204">
        <f>IF(N254="nulová",J254,0)</f>
        <v>0</v>
      </c>
      <c r="BJ254" s="18" t="s">
        <v>86</v>
      </c>
      <c r="BK254" s="204">
        <f>ROUND(I254*H254,2)</f>
        <v>0</v>
      </c>
      <c r="BL254" s="18" t="s">
        <v>153</v>
      </c>
      <c r="BM254" s="203" t="s">
        <v>781</v>
      </c>
    </row>
    <row r="255" spans="1:65" s="13" customFormat="1" ht="11.25">
      <c r="B255" s="205"/>
      <c r="C255" s="206"/>
      <c r="D255" s="207" t="s">
        <v>155</v>
      </c>
      <c r="E255" s="208" t="s">
        <v>1</v>
      </c>
      <c r="F255" s="209" t="s">
        <v>782</v>
      </c>
      <c r="G255" s="206"/>
      <c r="H255" s="210">
        <v>1.7030000000000001</v>
      </c>
      <c r="I255" s="211"/>
      <c r="J255" s="206"/>
      <c r="K255" s="206"/>
      <c r="L255" s="212"/>
      <c r="M255" s="213"/>
      <c r="N255" s="214"/>
      <c r="O255" s="214"/>
      <c r="P255" s="214"/>
      <c r="Q255" s="214"/>
      <c r="R255" s="214"/>
      <c r="S255" s="214"/>
      <c r="T255" s="215"/>
      <c r="AT255" s="216" t="s">
        <v>155</v>
      </c>
      <c r="AU255" s="216" t="s">
        <v>88</v>
      </c>
      <c r="AV255" s="13" t="s">
        <v>88</v>
      </c>
      <c r="AW255" s="13" t="s">
        <v>34</v>
      </c>
      <c r="AX255" s="13" t="s">
        <v>79</v>
      </c>
      <c r="AY255" s="216" t="s">
        <v>146</v>
      </c>
    </row>
    <row r="256" spans="1:65" s="13" customFormat="1" ht="11.25">
      <c r="B256" s="205"/>
      <c r="C256" s="206"/>
      <c r="D256" s="207" t="s">
        <v>155</v>
      </c>
      <c r="E256" s="208" t="s">
        <v>1</v>
      </c>
      <c r="F256" s="209" t="s">
        <v>783</v>
      </c>
      <c r="G256" s="206"/>
      <c r="H256" s="210">
        <v>2.3580000000000001</v>
      </c>
      <c r="I256" s="211"/>
      <c r="J256" s="206"/>
      <c r="K256" s="206"/>
      <c r="L256" s="212"/>
      <c r="M256" s="213"/>
      <c r="N256" s="214"/>
      <c r="O256" s="214"/>
      <c r="P256" s="214"/>
      <c r="Q256" s="214"/>
      <c r="R256" s="214"/>
      <c r="S256" s="214"/>
      <c r="T256" s="215"/>
      <c r="AT256" s="216" t="s">
        <v>155</v>
      </c>
      <c r="AU256" s="216" t="s">
        <v>88</v>
      </c>
      <c r="AV256" s="13" t="s">
        <v>88</v>
      </c>
      <c r="AW256" s="13" t="s">
        <v>34</v>
      </c>
      <c r="AX256" s="13" t="s">
        <v>79</v>
      </c>
      <c r="AY256" s="216" t="s">
        <v>146</v>
      </c>
    </row>
    <row r="257" spans="1:65" s="15" customFormat="1" ht="11.25">
      <c r="B257" s="227"/>
      <c r="C257" s="228"/>
      <c r="D257" s="207" t="s">
        <v>155</v>
      </c>
      <c r="E257" s="229" t="s">
        <v>1</v>
      </c>
      <c r="F257" s="230" t="s">
        <v>170</v>
      </c>
      <c r="G257" s="228"/>
      <c r="H257" s="231">
        <v>4.0609999999999999</v>
      </c>
      <c r="I257" s="232"/>
      <c r="J257" s="228"/>
      <c r="K257" s="228"/>
      <c r="L257" s="233"/>
      <c r="M257" s="234"/>
      <c r="N257" s="235"/>
      <c r="O257" s="235"/>
      <c r="P257" s="235"/>
      <c r="Q257" s="235"/>
      <c r="R257" s="235"/>
      <c r="S257" s="235"/>
      <c r="T257" s="236"/>
      <c r="AT257" s="237" t="s">
        <v>155</v>
      </c>
      <c r="AU257" s="237" t="s">
        <v>88</v>
      </c>
      <c r="AV257" s="15" t="s">
        <v>153</v>
      </c>
      <c r="AW257" s="15" t="s">
        <v>34</v>
      </c>
      <c r="AX257" s="15" t="s">
        <v>86</v>
      </c>
      <c r="AY257" s="237" t="s">
        <v>146</v>
      </c>
    </row>
    <row r="258" spans="1:65" s="2" customFormat="1" ht="37.9" customHeight="1">
      <c r="A258" s="35"/>
      <c r="B258" s="36"/>
      <c r="C258" s="192" t="s">
        <v>490</v>
      </c>
      <c r="D258" s="192" t="s">
        <v>148</v>
      </c>
      <c r="E258" s="193" t="s">
        <v>285</v>
      </c>
      <c r="F258" s="194" t="s">
        <v>286</v>
      </c>
      <c r="G258" s="195" t="s">
        <v>183</v>
      </c>
      <c r="H258" s="196">
        <v>56.853999999999999</v>
      </c>
      <c r="I258" s="197"/>
      <c r="J258" s="198">
        <f>ROUND(I258*H258,2)</f>
        <v>0</v>
      </c>
      <c r="K258" s="194" t="s">
        <v>152</v>
      </c>
      <c r="L258" s="40"/>
      <c r="M258" s="199" t="s">
        <v>1</v>
      </c>
      <c r="N258" s="200" t="s">
        <v>44</v>
      </c>
      <c r="O258" s="72"/>
      <c r="P258" s="201">
        <f>O258*H258</f>
        <v>0</v>
      </c>
      <c r="Q258" s="201">
        <v>0</v>
      </c>
      <c r="R258" s="201">
        <f>Q258*H258</f>
        <v>0</v>
      </c>
      <c r="S258" s="201">
        <v>0</v>
      </c>
      <c r="T258" s="202">
        <f>S258*H258</f>
        <v>0</v>
      </c>
      <c r="U258" s="35"/>
      <c r="V258" s="35"/>
      <c r="W258" s="35"/>
      <c r="X258" s="35"/>
      <c r="Y258" s="35"/>
      <c r="Z258" s="35"/>
      <c r="AA258" s="35"/>
      <c r="AB258" s="35"/>
      <c r="AC258" s="35"/>
      <c r="AD258" s="35"/>
      <c r="AE258" s="35"/>
      <c r="AR258" s="203" t="s">
        <v>153</v>
      </c>
      <c r="AT258" s="203" t="s">
        <v>148</v>
      </c>
      <c r="AU258" s="203" t="s">
        <v>88</v>
      </c>
      <c r="AY258" s="18" t="s">
        <v>146</v>
      </c>
      <c r="BE258" s="204">
        <f>IF(N258="základní",J258,0)</f>
        <v>0</v>
      </c>
      <c r="BF258" s="204">
        <f>IF(N258="snížená",J258,0)</f>
        <v>0</v>
      </c>
      <c r="BG258" s="204">
        <f>IF(N258="zákl. přenesená",J258,0)</f>
        <v>0</v>
      </c>
      <c r="BH258" s="204">
        <f>IF(N258="sníž. přenesená",J258,0)</f>
        <v>0</v>
      </c>
      <c r="BI258" s="204">
        <f>IF(N258="nulová",J258,0)</f>
        <v>0</v>
      </c>
      <c r="BJ258" s="18" t="s">
        <v>86</v>
      </c>
      <c r="BK258" s="204">
        <f>ROUND(I258*H258,2)</f>
        <v>0</v>
      </c>
      <c r="BL258" s="18" t="s">
        <v>153</v>
      </c>
      <c r="BM258" s="203" t="s">
        <v>784</v>
      </c>
    </row>
    <row r="259" spans="1:65" s="14" customFormat="1" ht="11.25">
      <c r="B259" s="217"/>
      <c r="C259" s="218"/>
      <c r="D259" s="207" t="s">
        <v>155</v>
      </c>
      <c r="E259" s="219" t="s">
        <v>1</v>
      </c>
      <c r="F259" s="220" t="s">
        <v>288</v>
      </c>
      <c r="G259" s="218"/>
      <c r="H259" s="219" t="s">
        <v>1</v>
      </c>
      <c r="I259" s="221"/>
      <c r="J259" s="218"/>
      <c r="K259" s="218"/>
      <c r="L259" s="222"/>
      <c r="M259" s="223"/>
      <c r="N259" s="224"/>
      <c r="O259" s="224"/>
      <c r="P259" s="224"/>
      <c r="Q259" s="224"/>
      <c r="R259" s="224"/>
      <c r="S259" s="224"/>
      <c r="T259" s="225"/>
      <c r="AT259" s="226" t="s">
        <v>155</v>
      </c>
      <c r="AU259" s="226" t="s">
        <v>88</v>
      </c>
      <c r="AV259" s="14" t="s">
        <v>86</v>
      </c>
      <c r="AW259" s="14" t="s">
        <v>34</v>
      </c>
      <c r="AX259" s="14" t="s">
        <v>79</v>
      </c>
      <c r="AY259" s="226" t="s">
        <v>146</v>
      </c>
    </row>
    <row r="260" spans="1:65" s="13" customFormat="1" ht="11.25">
      <c r="B260" s="205"/>
      <c r="C260" s="206"/>
      <c r="D260" s="207" t="s">
        <v>155</v>
      </c>
      <c r="E260" s="208" t="s">
        <v>1</v>
      </c>
      <c r="F260" s="209" t="s">
        <v>785</v>
      </c>
      <c r="G260" s="206"/>
      <c r="H260" s="210">
        <v>56.853999999999999</v>
      </c>
      <c r="I260" s="211"/>
      <c r="J260" s="206"/>
      <c r="K260" s="206"/>
      <c r="L260" s="212"/>
      <c r="M260" s="213"/>
      <c r="N260" s="214"/>
      <c r="O260" s="214"/>
      <c r="P260" s="214"/>
      <c r="Q260" s="214"/>
      <c r="R260" s="214"/>
      <c r="S260" s="214"/>
      <c r="T260" s="215"/>
      <c r="AT260" s="216" t="s">
        <v>155</v>
      </c>
      <c r="AU260" s="216" t="s">
        <v>88</v>
      </c>
      <c r="AV260" s="13" t="s">
        <v>88</v>
      </c>
      <c r="AW260" s="13" t="s">
        <v>34</v>
      </c>
      <c r="AX260" s="13" t="s">
        <v>86</v>
      </c>
      <c r="AY260" s="216" t="s">
        <v>146</v>
      </c>
    </row>
    <row r="261" spans="1:65" s="2" customFormat="1" ht="44.25" customHeight="1">
      <c r="A261" s="35"/>
      <c r="B261" s="36"/>
      <c r="C261" s="192" t="s">
        <v>493</v>
      </c>
      <c r="D261" s="192" t="s">
        <v>148</v>
      </c>
      <c r="E261" s="193" t="s">
        <v>291</v>
      </c>
      <c r="F261" s="194" t="s">
        <v>292</v>
      </c>
      <c r="G261" s="195" t="s">
        <v>183</v>
      </c>
      <c r="H261" s="196">
        <v>4.0609999999999999</v>
      </c>
      <c r="I261" s="197"/>
      <c r="J261" s="198">
        <f>ROUND(I261*H261,2)</f>
        <v>0</v>
      </c>
      <c r="K261" s="194" t="s">
        <v>152</v>
      </c>
      <c r="L261" s="40"/>
      <c r="M261" s="199" t="s">
        <v>1</v>
      </c>
      <c r="N261" s="200" t="s">
        <v>44</v>
      </c>
      <c r="O261" s="72"/>
      <c r="P261" s="201">
        <f>O261*H261</f>
        <v>0</v>
      </c>
      <c r="Q261" s="201">
        <v>0</v>
      </c>
      <c r="R261" s="201">
        <f>Q261*H261</f>
        <v>0</v>
      </c>
      <c r="S261" s="201">
        <v>0</v>
      </c>
      <c r="T261" s="202">
        <f>S261*H261</f>
        <v>0</v>
      </c>
      <c r="U261" s="35"/>
      <c r="V261" s="35"/>
      <c r="W261" s="35"/>
      <c r="X261" s="35"/>
      <c r="Y261" s="35"/>
      <c r="Z261" s="35"/>
      <c r="AA261" s="35"/>
      <c r="AB261" s="35"/>
      <c r="AC261" s="35"/>
      <c r="AD261" s="35"/>
      <c r="AE261" s="35"/>
      <c r="AR261" s="203" t="s">
        <v>153</v>
      </c>
      <c r="AT261" s="203" t="s">
        <v>148</v>
      </c>
      <c r="AU261" s="203" t="s">
        <v>88</v>
      </c>
      <c r="AY261" s="18" t="s">
        <v>146</v>
      </c>
      <c r="BE261" s="204">
        <f>IF(N261="základní",J261,0)</f>
        <v>0</v>
      </c>
      <c r="BF261" s="204">
        <f>IF(N261="snížená",J261,0)</f>
        <v>0</v>
      </c>
      <c r="BG261" s="204">
        <f>IF(N261="zákl. přenesená",J261,0)</f>
        <v>0</v>
      </c>
      <c r="BH261" s="204">
        <f>IF(N261="sníž. přenesená",J261,0)</f>
        <v>0</v>
      </c>
      <c r="BI261" s="204">
        <f>IF(N261="nulová",J261,0)</f>
        <v>0</v>
      </c>
      <c r="BJ261" s="18" t="s">
        <v>86</v>
      </c>
      <c r="BK261" s="204">
        <f>ROUND(I261*H261,2)</f>
        <v>0</v>
      </c>
      <c r="BL261" s="18" t="s">
        <v>153</v>
      </c>
      <c r="BM261" s="203" t="s">
        <v>786</v>
      </c>
    </row>
    <row r="262" spans="1:65" s="13" customFormat="1" ht="11.25">
      <c r="B262" s="205"/>
      <c r="C262" s="206"/>
      <c r="D262" s="207" t="s">
        <v>155</v>
      </c>
      <c r="E262" s="208" t="s">
        <v>1</v>
      </c>
      <c r="F262" s="209" t="s">
        <v>782</v>
      </c>
      <c r="G262" s="206"/>
      <c r="H262" s="210">
        <v>1.7030000000000001</v>
      </c>
      <c r="I262" s="211"/>
      <c r="J262" s="206"/>
      <c r="K262" s="206"/>
      <c r="L262" s="212"/>
      <c r="M262" s="213"/>
      <c r="N262" s="214"/>
      <c r="O262" s="214"/>
      <c r="P262" s="214"/>
      <c r="Q262" s="214"/>
      <c r="R262" s="214"/>
      <c r="S262" s="214"/>
      <c r="T262" s="215"/>
      <c r="AT262" s="216" t="s">
        <v>155</v>
      </c>
      <c r="AU262" s="216" t="s">
        <v>88</v>
      </c>
      <c r="AV262" s="13" t="s">
        <v>88</v>
      </c>
      <c r="AW262" s="13" t="s">
        <v>34</v>
      </c>
      <c r="AX262" s="13" t="s">
        <v>79</v>
      </c>
      <c r="AY262" s="216" t="s">
        <v>146</v>
      </c>
    </row>
    <row r="263" spans="1:65" s="13" customFormat="1" ht="11.25">
      <c r="B263" s="205"/>
      <c r="C263" s="206"/>
      <c r="D263" s="207" t="s">
        <v>155</v>
      </c>
      <c r="E263" s="208" t="s">
        <v>1</v>
      </c>
      <c r="F263" s="209" t="s">
        <v>783</v>
      </c>
      <c r="G263" s="206"/>
      <c r="H263" s="210">
        <v>2.3580000000000001</v>
      </c>
      <c r="I263" s="211"/>
      <c r="J263" s="206"/>
      <c r="K263" s="206"/>
      <c r="L263" s="212"/>
      <c r="M263" s="213"/>
      <c r="N263" s="214"/>
      <c r="O263" s="214"/>
      <c r="P263" s="214"/>
      <c r="Q263" s="214"/>
      <c r="R263" s="214"/>
      <c r="S263" s="214"/>
      <c r="T263" s="215"/>
      <c r="AT263" s="216" t="s">
        <v>155</v>
      </c>
      <c r="AU263" s="216" t="s">
        <v>88</v>
      </c>
      <c r="AV263" s="13" t="s">
        <v>88</v>
      </c>
      <c r="AW263" s="13" t="s">
        <v>34</v>
      </c>
      <c r="AX263" s="13" t="s">
        <v>79</v>
      </c>
      <c r="AY263" s="216" t="s">
        <v>146</v>
      </c>
    </row>
    <row r="264" spans="1:65" s="15" customFormat="1" ht="11.25">
      <c r="B264" s="227"/>
      <c r="C264" s="228"/>
      <c r="D264" s="207" t="s">
        <v>155</v>
      </c>
      <c r="E264" s="229" t="s">
        <v>1</v>
      </c>
      <c r="F264" s="230" t="s">
        <v>170</v>
      </c>
      <c r="G264" s="228"/>
      <c r="H264" s="231">
        <v>4.0609999999999999</v>
      </c>
      <c r="I264" s="232"/>
      <c r="J264" s="228"/>
      <c r="K264" s="228"/>
      <c r="L264" s="233"/>
      <c r="M264" s="234"/>
      <c r="N264" s="235"/>
      <c r="O264" s="235"/>
      <c r="P264" s="235"/>
      <c r="Q264" s="235"/>
      <c r="R264" s="235"/>
      <c r="S264" s="235"/>
      <c r="T264" s="236"/>
      <c r="AT264" s="237" t="s">
        <v>155</v>
      </c>
      <c r="AU264" s="237" t="s">
        <v>88</v>
      </c>
      <c r="AV264" s="15" t="s">
        <v>153</v>
      </c>
      <c r="AW264" s="15" t="s">
        <v>34</v>
      </c>
      <c r="AX264" s="15" t="s">
        <v>86</v>
      </c>
      <c r="AY264" s="237" t="s">
        <v>146</v>
      </c>
    </row>
    <row r="265" spans="1:65" s="12" customFormat="1" ht="22.9" customHeight="1">
      <c r="B265" s="176"/>
      <c r="C265" s="177"/>
      <c r="D265" s="178" t="s">
        <v>78</v>
      </c>
      <c r="E265" s="190" t="s">
        <v>294</v>
      </c>
      <c r="F265" s="190" t="s">
        <v>295</v>
      </c>
      <c r="G265" s="177"/>
      <c r="H265" s="177"/>
      <c r="I265" s="180"/>
      <c r="J265" s="191">
        <f>BK265</f>
        <v>0</v>
      </c>
      <c r="K265" s="177"/>
      <c r="L265" s="182"/>
      <c r="M265" s="183"/>
      <c r="N265" s="184"/>
      <c r="O265" s="184"/>
      <c r="P265" s="185">
        <f>P266</f>
        <v>0</v>
      </c>
      <c r="Q265" s="184"/>
      <c r="R265" s="185">
        <f>R266</f>
        <v>0</v>
      </c>
      <c r="S265" s="184"/>
      <c r="T265" s="186">
        <f>T266</f>
        <v>0</v>
      </c>
      <c r="AR265" s="187" t="s">
        <v>86</v>
      </c>
      <c r="AT265" s="188" t="s">
        <v>78</v>
      </c>
      <c r="AU265" s="188" t="s">
        <v>86</v>
      </c>
      <c r="AY265" s="187" t="s">
        <v>146</v>
      </c>
      <c r="BK265" s="189">
        <f>BK266</f>
        <v>0</v>
      </c>
    </row>
    <row r="266" spans="1:65" s="2" customFormat="1" ht="49.15" customHeight="1">
      <c r="A266" s="35"/>
      <c r="B266" s="36"/>
      <c r="C266" s="192" t="s">
        <v>787</v>
      </c>
      <c r="D266" s="192" t="s">
        <v>148</v>
      </c>
      <c r="E266" s="193" t="s">
        <v>788</v>
      </c>
      <c r="F266" s="194" t="s">
        <v>789</v>
      </c>
      <c r="G266" s="195" t="s">
        <v>183</v>
      </c>
      <c r="H266" s="196">
        <v>25.297000000000001</v>
      </c>
      <c r="I266" s="197"/>
      <c r="J266" s="198">
        <f>ROUND(I266*H266,2)</f>
        <v>0</v>
      </c>
      <c r="K266" s="194" t="s">
        <v>152</v>
      </c>
      <c r="L266" s="40"/>
      <c r="M266" s="248" t="s">
        <v>1</v>
      </c>
      <c r="N266" s="249" t="s">
        <v>44</v>
      </c>
      <c r="O266" s="250"/>
      <c r="P266" s="251">
        <f>O266*H266</f>
        <v>0</v>
      </c>
      <c r="Q266" s="251">
        <v>0</v>
      </c>
      <c r="R266" s="251">
        <f>Q266*H266</f>
        <v>0</v>
      </c>
      <c r="S266" s="251">
        <v>0</v>
      </c>
      <c r="T266" s="252">
        <f>S266*H266</f>
        <v>0</v>
      </c>
      <c r="U266" s="35"/>
      <c r="V266" s="35"/>
      <c r="W266" s="35"/>
      <c r="X266" s="35"/>
      <c r="Y266" s="35"/>
      <c r="Z266" s="35"/>
      <c r="AA266" s="35"/>
      <c r="AB266" s="35"/>
      <c r="AC266" s="35"/>
      <c r="AD266" s="35"/>
      <c r="AE266" s="35"/>
      <c r="AR266" s="203" t="s">
        <v>153</v>
      </c>
      <c r="AT266" s="203" t="s">
        <v>148</v>
      </c>
      <c r="AU266" s="203" t="s">
        <v>88</v>
      </c>
      <c r="AY266" s="18" t="s">
        <v>146</v>
      </c>
      <c r="BE266" s="204">
        <f>IF(N266="základní",J266,0)</f>
        <v>0</v>
      </c>
      <c r="BF266" s="204">
        <f>IF(N266="snížená",J266,0)</f>
        <v>0</v>
      </c>
      <c r="BG266" s="204">
        <f>IF(N266="zákl. přenesená",J266,0)</f>
        <v>0</v>
      </c>
      <c r="BH266" s="204">
        <f>IF(N266="sníž. přenesená",J266,0)</f>
        <v>0</v>
      </c>
      <c r="BI266" s="204">
        <f>IF(N266="nulová",J266,0)</f>
        <v>0</v>
      </c>
      <c r="BJ266" s="18" t="s">
        <v>86</v>
      </c>
      <c r="BK266" s="204">
        <f>ROUND(I266*H266,2)</f>
        <v>0</v>
      </c>
      <c r="BL266" s="18" t="s">
        <v>153</v>
      </c>
      <c r="BM266" s="203" t="s">
        <v>790</v>
      </c>
    </row>
    <row r="267" spans="1:65" s="2" customFormat="1" ht="6.95" customHeight="1">
      <c r="A267" s="35"/>
      <c r="B267" s="55"/>
      <c r="C267" s="56"/>
      <c r="D267" s="56"/>
      <c r="E267" s="56"/>
      <c r="F267" s="56"/>
      <c r="G267" s="56"/>
      <c r="H267" s="56"/>
      <c r="I267" s="56"/>
      <c r="J267" s="56"/>
      <c r="K267" s="56"/>
      <c r="L267" s="40"/>
      <c r="M267" s="35"/>
      <c r="O267" s="35"/>
      <c r="P267" s="35"/>
      <c r="Q267" s="35"/>
      <c r="R267" s="35"/>
      <c r="S267" s="35"/>
      <c r="T267" s="35"/>
      <c r="U267" s="35"/>
      <c r="V267" s="35"/>
      <c r="W267" s="35"/>
      <c r="X267" s="35"/>
      <c r="Y267" s="35"/>
      <c r="Z267" s="35"/>
      <c r="AA267" s="35"/>
      <c r="AB267" s="35"/>
      <c r="AC267" s="35"/>
      <c r="AD267" s="35"/>
      <c r="AE267" s="35"/>
    </row>
  </sheetData>
  <sheetProtection algorithmName="SHA-512" hashValue="9aSX+OuyxOo0VlR4TDYMd/bkjfVfG3vZr/iW2C+kP72MXmYj99RaGNhnjQGXAvO96gaX8QA+1qT3bfj6u3sxIQ==" saltValue="U8uPhN2K4kXDnXRAJC4m2c02gaC6lLOUvS4+wMxC40CAr4Gta06JX5mX08NjAeAVg28voAeNZCd2rQHhdad3yg==" spinCount="100000" sheet="1" objects="1" scenarios="1" formatColumns="0" formatRows="0" autoFilter="0"/>
  <autoFilter ref="C127:K266"/>
  <mergeCells count="12">
    <mergeCell ref="E120:H120"/>
    <mergeCell ref="L2:V2"/>
    <mergeCell ref="E85:H85"/>
    <mergeCell ref="E87:H87"/>
    <mergeCell ref="E89:H89"/>
    <mergeCell ref="E116:H116"/>
    <mergeCell ref="E118:H118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95"/>
  <sheetViews>
    <sheetView showGridLines="0" topLeftCell="A281" workbookViewId="0">
      <selection activeCell="A281" sqref="A281"/>
    </sheetView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12"/>
      <c r="M2" s="312"/>
      <c r="N2" s="312"/>
      <c r="O2" s="312"/>
      <c r="P2" s="312"/>
      <c r="Q2" s="312"/>
      <c r="R2" s="312"/>
      <c r="S2" s="312"/>
      <c r="T2" s="312"/>
      <c r="U2" s="312"/>
      <c r="V2" s="312"/>
      <c r="AT2" s="18" t="s">
        <v>105</v>
      </c>
    </row>
    <row r="3" spans="1:46" s="1" customFormat="1" ht="6.95" customHeight="1">
      <c r="B3" s="116"/>
      <c r="C3" s="117"/>
      <c r="D3" s="117"/>
      <c r="E3" s="117"/>
      <c r="F3" s="117"/>
      <c r="G3" s="117"/>
      <c r="H3" s="117"/>
      <c r="I3" s="117"/>
      <c r="J3" s="117"/>
      <c r="K3" s="117"/>
      <c r="L3" s="21"/>
      <c r="AT3" s="18" t="s">
        <v>88</v>
      </c>
    </row>
    <row r="4" spans="1:46" s="1" customFormat="1" ht="24.95" customHeight="1">
      <c r="B4" s="21"/>
      <c r="D4" s="118" t="s">
        <v>112</v>
      </c>
      <c r="L4" s="21"/>
      <c r="M4" s="119" t="s">
        <v>10</v>
      </c>
      <c r="AT4" s="18" t="s">
        <v>4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120" t="s">
        <v>16</v>
      </c>
      <c r="L6" s="21"/>
    </row>
    <row r="7" spans="1:46" s="1" customFormat="1" ht="26.25" customHeight="1">
      <c r="B7" s="21"/>
      <c r="E7" s="313" t="str">
        <f>'Rekapitulace stavby'!K6</f>
        <v>VD Josefův Důl, oprava a rekonstrukce venkovní kanalizace a objektů dozorství - opravná část</v>
      </c>
      <c r="F7" s="314"/>
      <c r="G7" s="314"/>
      <c r="H7" s="314"/>
      <c r="L7" s="21"/>
    </row>
    <row r="8" spans="1:46" s="1" customFormat="1" ht="12" customHeight="1">
      <c r="B8" s="21"/>
      <c r="D8" s="120" t="s">
        <v>113</v>
      </c>
      <c r="L8" s="21"/>
    </row>
    <row r="9" spans="1:46" s="2" customFormat="1" ht="16.5" customHeight="1">
      <c r="A9" s="35"/>
      <c r="B9" s="40"/>
      <c r="C9" s="35"/>
      <c r="D9" s="35"/>
      <c r="E9" s="313" t="s">
        <v>114</v>
      </c>
      <c r="F9" s="315"/>
      <c r="G9" s="315"/>
      <c r="H9" s="315"/>
      <c r="I9" s="35"/>
      <c r="J9" s="35"/>
      <c r="K9" s="35"/>
      <c r="L9" s="52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2" customHeight="1">
      <c r="A10" s="35"/>
      <c r="B10" s="40"/>
      <c r="C10" s="35"/>
      <c r="D10" s="120" t="s">
        <v>115</v>
      </c>
      <c r="E10" s="35"/>
      <c r="F10" s="35"/>
      <c r="G10" s="35"/>
      <c r="H10" s="35"/>
      <c r="I10" s="35"/>
      <c r="J10" s="35"/>
      <c r="K10" s="35"/>
      <c r="L10" s="52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6.5" customHeight="1">
      <c r="A11" s="35"/>
      <c r="B11" s="40"/>
      <c r="C11" s="35"/>
      <c r="D11" s="35"/>
      <c r="E11" s="316" t="s">
        <v>791</v>
      </c>
      <c r="F11" s="315"/>
      <c r="G11" s="315"/>
      <c r="H11" s="315"/>
      <c r="I11" s="35"/>
      <c r="J11" s="35"/>
      <c r="K11" s="35"/>
      <c r="L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1.25">
      <c r="A12" s="35"/>
      <c r="B12" s="40"/>
      <c r="C12" s="35"/>
      <c r="D12" s="35"/>
      <c r="E12" s="35"/>
      <c r="F12" s="35"/>
      <c r="G12" s="35"/>
      <c r="H12" s="35"/>
      <c r="I12" s="35"/>
      <c r="J12" s="35"/>
      <c r="K12" s="35"/>
      <c r="L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2" customHeight="1">
      <c r="A13" s="35"/>
      <c r="B13" s="40"/>
      <c r="C13" s="35"/>
      <c r="D13" s="120" t="s">
        <v>18</v>
      </c>
      <c r="E13" s="35"/>
      <c r="F13" s="111" t="s">
        <v>1</v>
      </c>
      <c r="G13" s="35"/>
      <c r="H13" s="35"/>
      <c r="I13" s="120" t="s">
        <v>19</v>
      </c>
      <c r="J13" s="111" t="s">
        <v>1</v>
      </c>
      <c r="K13" s="35"/>
      <c r="L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20" t="s">
        <v>20</v>
      </c>
      <c r="E14" s="35"/>
      <c r="F14" s="111" t="s">
        <v>21</v>
      </c>
      <c r="G14" s="35"/>
      <c r="H14" s="35"/>
      <c r="I14" s="120" t="s">
        <v>22</v>
      </c>
      <c r="J14" s="121" t="str">
        <f>'Rekapitulace stavby'!AN8</f>
        <v>22. 4. 2021</v>
      </c>
      <c r="K14" s="35"/>
      <c r="L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0.9" customHeight="1">
      <c r="A15" s="35"/>
      <c r="B15" s="40"/>
      <c r="C15" s="35"/>
      <c r="D15" s="35"/>
      <c r="E15" s="35"/>
      <c r="F15" s="35"/>
      <c r="G15" s="35"/>
      <c r="H15" s="35"/>
      <c r="I15" s="35"/>
      <c r="J15" s="35"/>
      <c r="K15" s="35"/>
      <c r="L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12" customHeight="1">
      <c r="A16" s="35"/>
      <c r="B16" s="40"/>
      <c r="C16" s="35"/>
      <c r="D16" s="120" t="s">
        <v>24</v>
      </c>
      <c r="E16" s="35"/>
      <c r="F16" s="35"/>
      <c r="G16" s="35"/>
      <c r="H16" s="35"/>
      <c r="I16" s="120" t="s">
        <v>25</v>
      </c>
      <c r="J16" s="111" t="s">
        <v>1</v>
      </c>
      <c r="K16" s="35"/>
      <c r="L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8" customHeight="1">
      <c r="A17" s="35"/>
      <c r="B17" s="40"/>
      <c r="C17" s="35"/>
      <c r="D17" s="35"/>
      <c r="E17" s="111" t="s">
        <v>26</v>
      </c>
      <c r="F17" s="35"/>
      <c r="G17" s="35"/>
      <c r="H17" s="35"/>
      <c r="I17" s="120" t="s">
        <v>27</v>
      </c>
      <c r="J17" s="111" t="s">
        <v>1</v>
      </c>
      <c r="K17" s="35"/>
      <c r="L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6.95" customHeight="1">
      <c r="A18" s="35"/>
      <c r="B18" s="40"/>
      <c r="C18" s="35"/>
      <c r="D18" s="35"/>
      <c r="E18" s="35"/>
      <c r="F18" s="35"/>
      <c r="G18" s="35"/>
      <c r="H18" s="35"/>
      <c r="I18" s="35"/>
      <c r="J18" s="35"/>
      <c r="K18" s="35"/>
      <c r="L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12" customHeight="1">
      <c r="A19" s="35"/>
      <c r="B19" s="40"/>
      <c r="C19" s="35"/>
      <c r="D19" s="120" t="s">
        <v>28</v>
      </c>
      <c r="E19" s="35"/>
      <c r="F19" s="35"/>
      <c r="G19" s="35"/>
      <c r="H19" s="35"/>
      <c r="I19" s="120" t="s">
        <v>25</v>
      </c>
      <c r="J19" s="31" t="str">
        <f>'Rekapitulace stavby'!AN13</f>
        <v>Vyplň údaj</v>
      </c>
      <c r="K19" s="35"/>
      <c r="L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8" customHeight="1">
      <c r="A20" s="35"/>
      <c r="B20" s="40"/>
      <c r="C20" s="35"/>
      <c r="D20" s="35"/>
      <c r="E20" s="317" t="str">
        <f>'Rekapitulace stavby'!E14</f>
        <v>Vyplň údaj</v>
      </c>
      <c r="F20" s="318"/>
      <c r="G20" s="318"/>
      <c r="H20" s="318"/>
      <c r="I20" s="120" t="s">
        <v>27</v>
      </c>
      <c r="J20" s="31" t="str">
        <f>'Rekapitulace stavby'!AN14</f>
        <v>Vyplň údaj</v>
      </c>
      <c r="K20" s="35"/>
      <c r="L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6.95" customHeight="1">
      <c r="A21" s="35"/>
      <c r="B21" s="40"/>
      <c r="C21" s="35"/>
      <c r="D21" s="35"/>
      <c r="E21" s="35"/>
      <c r="F21" s="35"/>
      <c r="G21" s="35"/>
      <c r="H21" s="35"/>
      <c r="I21" s="35"/>
      <c r="J21" s="35"/>
      <c r="K21" s="35"/>
      <c r="L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12" customHeight="1">
      <c r="A22" s="35"/>
      <c r="B22" s="40"/>
      <c r="C22" s="35"/>
      <c r="D22" s="120" t="s">
        <v>30</v>
      </c>
      <c r="E22" s="35"/>
      <c r="F22" s="35"/>
      <c r="G22" s="35"/>
      <c r="H22" s="35"/>
      <c r="I22" s="120" t="s">
        <v>25</v>
      </c>
      <c r="J22" s="111" t="s">
        <v>31</v>
      </c>
      <c r="K22" s="35"/>
      <c r="L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8" customHeight="1">
      <c r="A23" s="35"/>
      <c r="B23" s="40"/>
      <c r="C23" s="35"/>
      <c r="D23" s="35"/>
      <c r="E23" s="111" t="s">
        <v>32</v>
      </c>
      <c r="F23" s="35"/>
      <c r="G23" s="35"/>
      <c r="H23" s="35"/>
      <c r="I23" s="120" t="s">
        <v>27</v>
      </c>
      <c r="J23" s="111" t="s">
        <v>33</v>
      </c>
      <c r="K23" s="35"/>
      <c r="L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6.95" customHeight="1">
      <c r="A24" s="35"/>
      <c r="B24" s="40"/>
      <c r="C24" s="35"/>
      <c r="D24" s="35"/>
      <c r="E24" s="35"/>
      <c r="F24" s="35"/>
      <c r="G24" s="35"/>
      <c r="H24" s="35"/>
      <c r="I24" s="35"/>
      <c r="J24" s="35"/>
      <c r="K24" s="35"/>
      <c r="L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12" customHeight="1">
      <c r="A25" s="35"/>
      <c r="B25" s="40"/>
      <c r="C25" s="35"/>
      <c r="D25" s="120" t="s">
        <v>35</v>
      </c>
      <c r="E25" s="35"/>
      <c r="F25" s="35"/>
      <c r="G25" s="35"/>
      <c r="H25" s="35"/>
      <c r="I25" s="120" t="s">
        <v>25</v>
      </c>
      <c r="J25" s="111" t="s">
        <v>1</v>
      </c>
      <c r="K25" s="35"/>
      <c r="L25" s="52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8" customHeight="1">
      <c r="A26" s="35"/>
      <c r="B26" s="40"/>
      <c r="C26" s="35"/>
      <c r="D26" s="35"/>
      <c r="E26" s="111" t="s">
        <v>36</v>
      </c>
      <c r="F26" s="35"/>
      <c r="G26" s="35"/>
      <c r="H26" s="35"/>
      <c r="I26" s="120" t="s">
        <v>27</v>
      </c>
      <c r="J26" s="111" t="s">
        <v>1</v>
      </c>
      <c r="K26" s="35"/>
      <c r="L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2" customFormat="1" ht="6.95" customHeight="1">
      <c r="A27" s="35"/>
      <c r="B27" s="40"/>
      <c r="C27" s="35"/>
      <c r="D27" s="35"/>
      <c r="E27" s="35"/>
      <c r="F27" s="35"/>
      <c r="G27" s="35"/>
      <c r="H27" s="35"/>
      <c r="I27" s="35"/>
      <c r="J27" s="35"/>
      <c r="K27" s="35"/>
      <c r="L27" s="52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pans="1:31" s="2" customFormat="1" ht="12" customHeight="1">
      <c r="A28" s="35"/>
      <c r="B28" s="40"/>
      <c r="C28" s="35"/>
      <c r="D28" s="120" t="s">
        <v>37</v>
      </c>
      <c r="E28" s="35"/>
      <c r="F28" s="35"/>
      <c r="G28" s="35"/>
      <c r="H28" s="35"/>
      <c r="I28" s="35"/>
      <c r="J28" s="35"/>
      <c r="K28" s="35"/>
      <c r="L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8" customFormat="1" ht="71.25" customHeight="1">
      <c r="A29" s="122"/>
      <c r="B29" s="123"/>
      <c r="C29" s="122"/>
      <c r="D29" s="122"/>
      <c r="E29" s="319" t="s">
        <v>38</v>
      </c>
      <c r="F29" s="319"/>
      <c r="G29" s="319"/>
      <c r="H29" s="319"/>
      <c r="I29" s="122"/>
      <c r="J29" s="122"/>
      <c r="K29" s="122"/>
      <c r="L29" s="124"/>
      <c r="S29" s="122"/>
      <c r="T29" s="122"/>
      <c r="U29" s="122"/>
      <c r="V29" s="122"/>
      <c r="W29" s="122"/>
      <c r="X29" s="122"/>
      <c r="Y29" s="122"/>
      <c r="Z29" s="122"/>
      <c r="AA29" s="122"/>
      <c r="AB29" s="122"/>
      <c r="AC29" s="122"/>
      <c r="AD29" s="122"/>
      <c r="AE29" s="122"/>
    </row>
    <row r="30" spans="1:31" s="2" customFormat="1" ht="6.95" customHeight="1">
      <c r="A30" s="35"/>
      <c r="B30" s="40"/>
      <c r="C30" s="35"/>
      <c r="D30" s="35"/>
      <c r="E30" s="35"/>
      <c r="F30" s="35"/>
      <c r="G30" s="35"/>
      <c r="H30" s="35"/>
      <c r="I30" s="35"/>
      <c r="J30" s="35"/>
      <c r="K30" s="35"/>
      <c r="L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25"/>
      <c r="E31" s="125"/>
      <c r="F31" s="125"/>
      <c r="G31" s="125"/>
      <c r="H31" s="125"/>
      <c r="I31" s="125"/>
      <c r="J31" s="125"/>
      <c r="K31" s="125"/>
      <c r="L31" s="52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25.35" customHeight="1">
      <c r="A32" s="35"/>
      <c r="B32" s="40"/>
      <c r="C32" s="35"/>
      <c r="D32" s="126" t="s">
        <v>39</v>
      </c>
      <c r="E32" s="35"/>
      <c r="F32" s="35"/>
      <c r="G32" s="35"/>
      <c r="H32" s="35"/>
      <c r="I32" s="35"/>
      <c r="J32" s="127">
        <f>ROUND(J129, 2)</f>
        <v>0</v>
      </c>
      <c r="K32" s="35"/>
      <c r="L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6.95" customHeight="1">
      <c r="A33" s="35"/>
      <c r="B33" s="40"/>
      <c r="C33" s="35"/>
      <c r="D33" s="125"/>
      <c r="E33" s="125"/>
      <c r="F33" s="125"/>
      <c r="G33" s="125"/>
      <c r="H33" s="125"/>
      <c r="I33" s="125"/>
      <c r="J33" s="125"/>
      <c r="K33" s="125"/>
      <c r="L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35"/>
      <c r="F34" s="128" t="s">
        <v>41</v>
      </c>
      <c r="G34" s="35"/>
      <c r="H34" s="35"/>
      <c r="I34" s="128" t="s">
        <v>40</v>
      </c>
      <c r="J34" s="128" t="s">
        <v>42</v>
      </c>
      <c r="K34" s="35"/>
      <c r="L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customHeight="1">
      <c r="A35" s="35"/>
      <c r="B35" s="40"/>
      <c r="C35" s="35"/>
      <c r="D35" s="129" t="s">
        <v>43</v>
      </c>
      <c r="E35" s="120" t="s">
        <v>44</v>
      </c>
      <c r="F35" s="130">
        <f>ROUND((SUM(BE129:BE294)),  2)</f>
        <v>0</v>
      </c>
      <c r="G35" s="35"/>
      <c r="H35" s="35"/>
      <c r="I35" s="131">
        <v>0.21</v>
      </c>
      <c r="J35" s="130">
        <f>ROUND(((SUM(BE129:BE294))*I35),  2)</f>
        <v>0</v>
      </c>
      <c r="K35" s="35"/>
      <c r="L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customHeight="1">
      <c r="A36" s="35"/>
      <c r="B36" s="40"/>
      <c r="C36" s="35"/>
      <c r="D36" s="35"/>
      <c r="E36" s="120" t="s">
        <v>45</v>
      </c>
      <c r="F36" s="130">
        <f>ROUND((SUM(BF129:BF294)),  2)</f>
        <v>0</v>
      </c>
      <c r="G36" s="35"/>
      <c r="H36" s="35"/>
      <c r="I36" s="131">
        <v>0.15</v>
      </c>
      <c r="J36" s="130">
        <f>ROUND(((SUM(BF129:BF294))*I36),  2)</f>
        <v>0</v>
      </c>
      <c r="K36" s="35"/>
      <c r="L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20" t="s">
        <v>46</v>
      </c>
      <c r="F37" s="130">
        <f>ROUND((SUM(BG129:BG294)),  2)</f>
        <v>0</v>
      </c>
      <c r="G37" s="35"/>
      <c r="H37" s="35"/>
      <c r="I37" s="131">
        <v>0.21</v>
      </c>
      <c r="J37" s="130">
        <f>0</f>
        <v>0</v>
      </c>
      <c r="K37" s="35"/>
      <c r="L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14.45" hidden="1" customHeight="1">
      <c r="A38" s="35"/>
      <c r="B38" s="40"/>
      <c r="C38" s="35"/>
      <c r="D38" s="35"/>
      <c r="E38" s="120" t="s">
        <v>47</v>
      </c>
      <c r="F38" s="130">
        <f>ROUND((SUM(BH129:BH294)),  2)</f>
        <v>0</v>
      </c>
      <c r="G38" s="35"/>
      <c r="H38" s="35"/>
      <c r="I38" s="131">
        <v>0.15</v>
      </c>
      <c r="J38" s="130">
        <f>0</f>
        <v>0</v>
      </c>
      <c r="K38" s="35"/>
      <c r="L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14.45" hidden="1" customHeight="1">
      <c r="A39" s="35"/>
      <c r="B39" s="40"/>
      <c r="C39" s="35"/>
      <c r="D39" s="35"/>
      <c r="E39" s="120" t="s">
        <v>48</v>
      </c>
      <c r="F39" s="130">
        <f>ROUND((SUM(BI129:BI294)),  2)</f>
        <v>0</v>
      </c>
      <c r="G39" s="35"/>
      <c r="H39" s="35"/>
      <c r="I39" s="131">
        <v>0</v>
      </c>
      <c r="J39" s="130">
        <f>0</f>
        <v>0</v>
      </c>
      <c r="K39" s="35"/>
      <c r="L39" s="52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6.95" customHeight="1">
      <c r="A40" s="35"/>
      <c r="B40" s="40"/>
      <c r="C40" s="35"/>
      <c r="D40" s="35"/>
      <c r="E40" s="35"/>
      <c r="F40" s="35"/>
      <c r="G40" s="35"/>
      <c r="H40" s="35"/>
      <c r="I40" s="35"/>
      <c r="J40" s="35"/>
      <c r="K40" s="35"/>
      <c r="L40" s="52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2" customFormat="1" ht="25.35" customHeight="1">
      <c r="A41" s="35"/>
      <c r="B41" s="40"/>
      <c r="C41" s="132"/>
      <c r="D41" s="133" t="s">
        <v>49</v>
      </c>
      <c r="E41" s="134"/>
      <c r="F41" s="134"/>
      <c r="G41" s="135" t="s">
        <v>50</v>
      </c>
      <c r="H41" s="136" t="s">
        <v>51</v>
      </c>
      <c r="I41" s="134"/>
      <c r="J41" s="137">
        <f>SUM(J32:J39)</f>
        <v>0</v>
      </c>
      <c r="K41" s="138"/>
      <c r="L41" s="52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pans="1:31" s="2" customFormat="1" ht="14.45" customHeight="1">
      <c r="A42" s="35"/>
      <c r="B42" s="40"/>
      <c r="C42" s="35"/>
      <c r="D42" s="35"/>
      <c r="E42" s="35"/>
      <c r="F42" s="35"/>
      <c r="G42" s="35"/>
      <c r="H42" s="35"/>
      <c r="I42" s="35"/>
      <c r="J42" s="35"/>
      <c r="K42" s="35"/>
      <c r="L42" s="52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3" spans="1:31" s="1" customFormat="1" ht="14.45" customHeight="1">
      <c r="B43" s="21"/>
      <c r="L43" s="21"/>
    </row>
    <row r="44" spans="1:31" s="1" customFormat="1" ht="14.45" customHeight="1">
      <c r="B44" s="21"/>
      <c r="L44" s="21"/>
    </row>
    <row r="45" spans="1:31" s="1" customFormat="1" ht="14.45" customHeight="1">
      <c r="B45" s="21"/>
      <c r="L45" s="21"/>
    </row>
    <row r="46" spans="1:31" s="1" customFormat="1" ht="14.45" customHeight="1">
      <c r="B46" s="21"/>
      <c r="L46" s="21"/>
    </row>
    <row r="47" spans="1:31" s="1" customFormat="1" ht="14.45" customHeight="1">
      <c r="B47" s="21"/>
      <c r="L47" s="21"/>
    </row>
    <row r="48" spans="1:31" s="1" customFormat="1" ht="14.45" customHeight="1">
      <c r="B48" s="21"/>
      <c r="L48" s="21"/>
    </row>
    <row r="49" spans="1:31" s="1" customFormat="1" ht="14.45" customHeight="1">
      <c r="B49" s="21"/>
      <c r="L49" s="21"/>
    </row>
    <row r="50" spans="1:31" s="2" customFormat="1" ht="14.45" customHeight="1">
      <c r="B50" s="52"/>
      <c r="D50" s="139" t="s">
        <v>52</v>
      </c>
      <c r="E50" s="140"/>
      <c r="F50" s="140"/>
      <c r="G50" s="139" t="s">
        <v>53</v>
      </c>
      <c r="H50" s="140"/>
      <c r="I50" s="140"/>
      <c r="J50" s="140"/>
      <c r="K50" s="140"/>
      <c r="L50" s="52"/>
    </row>
    <row r="51" spans="1:31" ht="11.25">
      <c r="B51" s="21"/>
      <c r="L51" s="21"/>
    </row>
    <row r="52" spans="1:31" ht="11.25">
      <c r="B52" s="21"/>
      <c r="L52" s="21"/>
    </row>
    <row r="53" spans="1:31" ht="11.25">
      <c r="B53" s="21"/>
      <c r="L53" s="21"/>
    </row>
    <row r="54" spans="1:31" ht="11.25">
      <c r="B54" s="21"/>
      <c r="L54" s="21"/>
    </row>
    <row r="55" spans="1:31" ht="11.25">
      <c r="B55" s="21"/>
      <c r="L55" s="21"/>
    </row>
    <row r="56" spans="1:31" ht="11.25">
      <c r="B56" s="21"/>
      <c r="L56" s="21"/>
    </row>
    <row r="57" spans="1:31" ht="11.25">
      <c r="B57" s="21"/>
      <c r="L57" s="21"/>
    </row>
    <row r="58" spans="1:31" ht="11.25">
      <c r="B58" s="21"/>
      <c r="L58" s="21"/>
    </row>
    <row r="59" spans="1:31" ht="11.25">
      <c r="B59" s="21"/>
      <c r="L59" s="21"/>
    </row>
    <row r="60" spans="1:31" ht="11.25">
      <c r="B60" s="21"/>
      <c r="L60" s="21"/>
    </row>
    <row r="61" spans="1:31" s="2" customFormat="1" ht="12.75">
      <c r="A61" s="35"/>
      <c r="B61" s="40"/>
      <c r="C61" s="35"/>
      <c r="D61" s="141" t="s">
        <v>54</v>
      </c>
      <c r="E61" s="142"/>
      <c r="F61" s="143" t="s">
        <v>55</v>
      </c>
      <c r="G61" s="141" t="s">
        <v>54</v>
      </c>
      <c r="H61" s="142"/>
      <c r="I61" s="142"/>
      <c r="J61" s="144" t="s">
        <v>55</v>
      </c>
      <c r="K61" s="142"/>
      <c r="L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31" ht="11.25">
      <c r="B62" s="21"/>
      <c r="L62" s="21"/>
    </row>
    <row r="63" spans="1:31" ht="11.25">
      <c r="B63" s="21"/>
      <c r="L63" s="21"/>
    </row>
    <row r="64" spans="1:31" ht="11.25">
      <c r="B64" s="21"/>
      <c r="L64" s="21"/>
    </row>
    <row r="65" spans="1:31" s="2" customFormat="1" ht="12.75">
      <c r="A65" s="35"/>
      <c r="B65" s="40"/>
      <c r="C65" s="35"/>
      <c r="D65" s="139" t="s">
        <v>56</v>
      </c>
      <c r="E65" s="145"/>
      <c r="F65" s="145"/>
      <c r="G65" s="139" t="s">
        <v>57</v>
      </c>
      <c r="H65" s="145"/>
      <c r="I65" s="145"/>
      <c r="J65" s="145"/>
      <c r="K65" s="145"/>
      <c r="L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 ht="11.25">
      <c r="B66" s="21"/>
      <c r="L66" s="21"/>
    </row>
    <row r="67" spans="1:31" ht="11.25">
      <c r="B67" s="21"/>
      <c r="L67" s="21"/>
    </row>
    <row r="68" spans="1:31" ht="11.25">
      <c r="B68" s="21"/>
      <c r="L68" s="21"/>
    </row>
    <row r="69" spans="1:31" ht="11.25">
      <c r="B69" s="21"/>
      <c r="L69" s="21"/>
    </row>
    <row r="70" spans="1:31" ht="11.25">
      <c r="B70" s="21"/>
      <c r="L70" s="21"/>
    </row>
    <row r="71" spans="1:31" ht="11.25">
      <c r="B71" s="21"/>
      <c r="L71" s="21"/>
    </row>
    <row r="72" spans="1:31" ht="11.25">
      <c r="B72" s="21"/>
      <c r="L72" s="21"/>
    </row>
    <row r="73" spans="1:31" ht="11.25">
      <c r="B73" s="21"/>
      <c r="L73" s="21"/>
    </row>
    <row r="74" spans="1:31" ht="11.25">
      <c r="B74" s="21"/>
      <c r="L74" s="21"/>
    </row>
    <row r="75" spans="1:31" ht="11.25">
      <c r="B75" s="21"/>
      <c r="L75" s="21"/>
    </row>
    <row r="76" spans="1:31" s="2" customFormat="1" ht="12.75">
      <c r="A76" s="35"/>
      <c r="B76" s="40"/>
      <c r="C76" s="35"/>
      <c r="D76" s="141" t="s">
        <v>54</v>
      </c>
      <c r="E76" s="142"/>
      <c r="F76" s="143" t="s">
        <v>55</v>
      </c>
      <c r="G76" s="141" t="s">
        <v>54</v>
      </c>
      <c r="H76" s="142"/>
      <c r="I76" s="142"/>
      <c r="J76" s="144" t="s">
        <v>55</v>
      </c>
      <c r="K76" s="142"/>
      <c r="L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4.45" customHeight="1">
      <c r="A77" s="35"/>
      <c r="B77" s="146"/>
      <c r="C77" s="147"/>
      <c r="D77" s="147"/>
      <c r="E77" s="147"/>
      <c r="F77" s="147"/>
      <c r="G77" s="147"/>
      <c r="H77" s="147"/>
      <c r="I77" s="147"/>
      <c r="J77" s="147"/>
      <c r="K77" s="147"/>
      <c r="L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pans="1:31" s="2" customFormat="1" ht="6.95" customHeight="1">
      <c r="A81" s="35"/>
      <c r="B81" s="148"/>
      <c r="C81" s="149"/>
      <c r="D81" s="149"/>
      <c r="E81" s="149"/>
      <c r="F81" s="149"/>
      <c r="G81" s="149"/>
      <c r="H81" s="149"/>
      <c r="I81" s="149"/>
      <c r="J81" s="149"/>
      <c r="K81" s="149"/>
      <c r="L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31" s="2" customFormat="1" ht="24.95" customHeight="1">
      <c r="A82" s="35"/>
      <c r="B82" s="36"/>
      <c r="C82" s="24" t="s">
        <v>117</v>
      </c>
      <c r="D82" s="37"/>
      <c r="E82" s="37"/>
      <c r="F82" s="37"/>
      <c r="G82" s="37"/>
      <c r="H82" s="37"/>
      <c r="I82" s="37"/>
      <c r="J82" s="37"/>
      <c r="K82" s="37"/>
      <c r="L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31" s="2" customFormat="1" ht="6.95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31" s="2" customFormat="1" ht="12" customHeight="1">
      <c r="A84" s="35"/>
      <c r="B84" s="36"/>
      <c r="C84" s="30" t="s">
        <v>16</v>
      </c>
      <c r="D84" s="37"/>
      <c r="E84" s="37"/>
      <c r="F84" s="37"/>
      <c r="G84" s="37"/>
      <c r="H84" s="37"/>
      <c r="I84" s="37"/>
      <c r="J84" s="37"/>
      <c r="K84" s="37"/>
      <c r="L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31" s="2" customFormat="1" ht="26.25" customHeight="1">
      <c r="A85" s="35"/>
      <c r="B85" s="36"/>
      <c r="C85" s="37"/>
      <c r="D85" s="37"/>
      <c r="E85" s="320" t="str">
        <f>E7</f>
        <v>VD Josefův Důl, oprava a rekonstrukce venkovní kanalizace a objektů dozorství - opravná část</v>
      </c>
      <c r="F85" s="321"/>
      <c r="G85" s="321"/>
      <c r="H85" s="321"/>
      <c r="I85" s="37"/>
      <c r="J85" s="37"/>
      <c r="K85" s="37"/>
      <c r="L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31" s="1" customFormat="1" ht="12" customHeight="1">
      <c r="B86" s="22"/>
      <c r="C86" s="30" t="s">
        <v>113</v>
      </c>
      <c r="D86" s="23"/>
      <c r="E86" s="23"/>
      <c r="F86" s="23"/>
      <c r="G86" s="23"/>
      <c r="H86" s="23"/>
      <c r="I86" s="23"/>
      <c r="J86" s="23"/>
      <c r="K86" s="23"/>
      <c r="L86" s="21"/>
    </row>
    <row r="87" spans="1:31" s="2" customFormat="1" ht="16.5" customHeight="1">
      <c r="A87" s="35"/>
      <c r="B87" s="36"/>
      <c r="C87" s="37"/>
      <c r="D87" s="37"/>
      <c r="E87" s="320" t="s">
        <v>114</v>
      </c>
      <c r="F87" s="322"/>
      <c r="G87" s="322"/>
      <c r="H87" s="322"/>
      <c r="I87" s="37"/>
      <c r="J87" s="37"/>
      <c r="K87" s="37"/>
      <c r="L87" s="52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31" s="2" customFormat="1" ht="12" customHeight="1">
      <c r="A88" s="35"/>
      <c r="B88" s="36"/>
      <c r="C88" s="30" t="s">
        <v>115</v>
      </c>
      <c r="D88" s="37"/>
      <c r="E88" s="37"/>
      <c r="F88" s="37"/>
      <c r="G88" s="37"/>
      <c r="H88" s="37"/>
      <c r="I88" s="37"/>
      <c r="J88" s="37"/>
      <c r="K88" s="37"/>
      <c r="L88" s="52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31" s="2" customFormat="1" ht="16.5" customHeight="1">
      <c r="A89" s="35"/>
      <c r="B89" s="36"/>
      <c r="C89" s="37"/>
      <c r="D89" s="37"/>
      <c r="E89" s="268" t="str">
        <f>E11</f>
        <v>SO 05 - Oprava kanalizačních přípojek</v>
      </c>
      <c r="F89" s="322"/>
      <c r="G89" s="322"/>
      <c r="H89" s="322"/>
      <c r="I89" s="37"/>
      <c r="J89" s="37"/>
      <c r="K89" s="37"/>
      <c r="L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31" s="2" customFormat="1" ht="6.95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31" s="2" customFormat="1" ht="12" customHeight="1">
      <c r="A91" s="35"/>
      <c r="B91" s="36"/>
      <c r="C91" s="30" t="s">
        <v>20</v>
      </c>
      <c r="D91" s="37"/>
      <c r="E91" s="37"/>
      <c r="F91" s="28" t="str">
        <f>F14</f>
        <v>VD Josefův Důl</v>
      </c>
      <c r="G91" s="37"/>
      <c r="H91" s="37"/>
      <c r="I91" s="30" t="s">
        <v>22</v>
      </c>
      <c r="J91" s="67" t="str">
        <f>IF(J14="","",J14)</f>
        <v>22. 4. 2021</v>
      </c>
      <c r="K91" s="37"/>
      <c r="L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31" s="2" customFormat="1" ht="6.95" customHeight="1">
      <c r="A92" s="35"/>
      <c r="B92" s="36"/>
      <c r="C92" s="37"/>
      <c r="D92" s="37"/>
      <c r="E92" s="37"/>
      <c r="F92" s="37"/>
      <c r="G92" s="37"/>
      <c r="H92" s="37"/>
      <c r="I92" s="37"/>
      <c r="J92" s="37"/>
      <c r="K92" s="37"/>
      <c r="L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31" s="2" customFormat="1" ht="15.2" customHeight="1">
      <c r="A93" s="35"/>
      <c r="B93" s="36"/>
      <c r="C93" s="30" t="s">
        <v>24</v>
      </c>
      <c r="D93" s="37"/>
      <c r="E93" s="37"/>
      <c r="F93" s="28" t="str">
        <f>E17</f>
        <v>Povodí Labe, státní podnik</v>
      </c>
      <c r="G93" s="37"/>
      <c r="H93" s="37"/>
      <c r="I93" s="30" t="s">
        <v>30</v>
      </c>
      <c r="J93" s="33" t="str">
        <f>E23</f>
        <v>Multiaqua s.r.o.</v>
      </c>
      <c r="K93" s="37"/>
      <c r="L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31" s="2" customFormat="1" ht="15.2" customHeight="1">
      <c r="A94" s="35"/>
      <c r="B94" s="36"/>
      <c r="C94" s="30" t="s">
        <v>28</v>
      </c>
      <c r="D94" s="37"/>
      <c r="E94" s="37"/>
      <c r="F94" s="28" t="str">
        <f>IF(E20="","",E20)</f>
        <v>Vyplň údaj</v>
      </c>
      <c r="G94" s="37"/>
      <c r="H94" s="37"/>
      <c r="I94" s="30" t="s">
        <v>35</v>
      </c>
      <c r="J94" s="33" t="str">
        <f>E26</f>
        <v>Pavel Romášek</v>
      </c>
      <c r="K94" s="37"/>
      <c r="L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31" s="2" customFormat="1" ht="10.35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52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pans="1:31" s="2" customFormat="1" ht="29.25" customHeight="1">
      <c r="A96" s="35"/>
      <c r="B96" s="36"/>
      <c r="C96" s="150" t="s">
        <v>118</v>
      </c>
      <c r="D96" s="151"/>
      <c r="E96" s="151"/>
      <c r="F96" s="151"/>
      <c r="G96" s="151"/>
      <c r="H96" s="151"/>
      <c r="I96" s="151"/>
      <c r="J96" s="152" t="s">
        <v>119</v>
      </c>
      <c r="K96" s="151"/>
      <c r="L96" s="52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</row>
    <row r="97" spans="1:47" s="2" customFormat="1" ht="10.35" customHeight="1">
      <c r="A97" s="35"/>
      <c r="B97" s="36"/>
      <c r="C97" s="37"/>
      <c r="D97" s="37"/>
      <c r="E97" s="37"/>
      <c r="F97" s="37"/>
      <c r="G97" s="37"/>
      <c r="H97" s="37"/>
      <c r="I97" s="37"/>
      <c r="J97" s="37"/>
      <c r="K97" s="37"/>
      <c r="L97" s="52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</row>
    <row r="98" spans="1:47" s="2" customFormat="1" ht="22.9" customHeight="1">
      <c r="A98" s="35"/>
      <c r="B98" s="36"/>
      <c r="C98" s="153" t="s">
        <v>120</v>
      </c>
      <c r="D98" s="37"/>
      <c r="E98" s="37"/>
      <c r="F98" s="37"/>
      <c r="G98" s="37"/>
      <c r="H98" s="37"/>
      <c r="I98" s="37"/>
      <c r="J98" s="85">
        <f>J129</f>
        <v>0</v>
      </c>
      <c r="K98" s="37"/>
      <c r="L98" s="52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U98" s="18" t="s">
        <v>121</v>
      </c>
    </row>
    <row r="99" spans="1:47" s="9" customFormat="1" ht="24.95" customHeight="1">
      <c r="B99" s="154"/>
      <c r="C99" s="155"/>
      <c r="D99" s="156" t="s">
        <v>122</v>
      </c>
      <c r="E99" s="157"/>
      <c r="F99" s="157"/>
      <c r="G99" s="157"/>
      <c r="H99" s="157"/>
      <c r="I99" s="157"/>
      <c r="J99" s="158">
        <f>J130</f>
        <v>0</v>
      </c>
      <c r="K99" s="155"/>
      <c r="L99" s="159"/>
    </row>
    <row r="100" spans="1:47" s="10" customFormat="1" ht="19.899999999999999" customHeight="1">
      <c r="B100" s="160"/>
      <c r="C100" s="105"/>
      <c r="D100" s="161" t="s">
        <v>123</v>
      </c>
      <c r="E100" s="162"/>
      <c r="F100" s="162"/>
      <c r="G100" s="162"/>
      <c r="H100" s="162"/>
      <c r="I100" s="162"/>
      <c r="J100" s="163">
        <f>J131</f>
        <v>0</v>
      </c>
      <c r="K100" s="105"/>
      <c r="L100" s="164"/>
    </row>
    <row r="101" spans="1:47" s="10" customFormat="1" ht="19.899999999999999" customHeight="1">
      <c r="B101" s="160"/>
      <c r="C101" s="105"/>
      <c r="D101" s="161" t="s">
        <v>317</v>
      </c>
      <c r="E101" s="162"/>
      <c r="F101" s="162"/>
      <c r="G101" s="162"/>
      <c r="H101" s="162"/>
      <c r="I101" s="162"/>
      <c r="J101" s="163">
        <f>J231</f>
        <v>0</v>
      </c>
      <c r="K101" s="105"/>
      <c r="L101" s="164"/>
    </row>
    <row r="102" spans="1:47" s="10" customFormat="1" ht="19.899999999999999" customHeight="1">
      <c r="B102" s="160"/>
      <c r="C102" s="105"/>
      <c r="D102" s="161" t="s">
        <v>792</v>
      </c>
      <c r="E102" s="162"/>
      <c r="F102" s="162"/>
      <c r="G102" s="162"/>
      <c r="H102" s="162"/>
      <c r="I102" s="162"/>
      <c r="J102" s="163">
        <f>J239</f>
        <v>0</v>
      </c>
      <c r="K102" s="105"/>
      <c r="L102" s="164"/>
    </row>
    <row r="103" spans="1:47" s="10" customFormat="1" ht="19.899999999999999" customHeight="1">
      <c r="B103" s="160"/>
      <c r="C103" s="105"/>
      <c r="D103" s="161" t="s">
        <v>124</v>
      </c>
      <c r="E103" s="162"/>
      <c r="F103" s="162"/>
      <c r="G103" s="162"/>
      <c r="H103" s="162"/>
      <c r="I103" s="162"/>
      <c r="J103" s="163">
        <f>J241</f>
        <v>0</v>
      </c>
      <c r="K103" s="105"/>
      <c r="L103" s="164"/>
    </row>
    <row r="104" spans="1:47" s="10" customFormat="1" ht="19.899999999999999" customHeight="1">
      <c r="B104" s="160"/>
      <c r="C104" s="105"/>
      <c r="D104" s="161" t="s">
        <v>125</v>
      </c>
      <c r="E104" s="162"/>
      <c r="F104" s="162"/>
      <c r="G104" s="162"/>
      <c r="H104" s="162"/>
      <c r="I104" s="162"/>
      <c r="J104" s="163">
        <f>J246</f>
        <v>0</v>
      </c>
      <c r="K104" s="105"/>
      <c r="L104" s="164"/>
    </row>
    <row r="105" spans="1:47" s="10" customFormat="1" ht="19.899999999999999" customHeight="1">
      <c r="B105" s="160"/>
      <c r="C105" s="105"/>
      <c r="D105" s="161" t="s">
        <v>126</v>
      </c>
      <c r="E105" s="162"/>
      <c r="F105" s="162"/>
      <c r="G105" s="162"/>
      <c r="H105" s="162"/>
      <c r="I105" s="162"/>
      <c r="J105" s="163">
        <f>J260</f>
        <v>0</v>
      </c>
      <c r="K105" s="105"/>
      <c r="L105" s="164"/>
    </row>
    <row r="106" spans="1:47" s="10" customFormat="1" ht="19.899999999999999" customHeight="1">
      <c r="B106" s="160"/>
      <c r="C106" s="105"/>
      <c r="D106" s="161" t="s">
        <v>127</v>
      </c>
      <c r="E106" s="162"/>
      <c r="F106" s="162"/>
      <c r="G106" s="162"/>
      <c r="H106" s="162"/>
      <c r="I106" s="162"/>
      <c r="J106" s="163">
        <f>J283</f>
        <v>0</v>
      </c>
      <c r="K106" s="105"/>
      <c r="L106" s="164"/>
    </row>
    <row r="107" spans="1:47" s="10" customFormat="1" ht="19.899999999999999" customHeight="1">
      <c r="B107" s="160"/>
      <c r="C107" s="105"/>
      <c r="D107" s="161" t="s">
        <v>128</v>
      </c>
      <c r="E107" s="162"/>
      <c r="F107" s="162"/>
      <c r="G107" s="162"/>
      <c r="H107" s="162"/>
      <c r="I107" s="162"/>
      <c r="J107" s="163">
        <f>J293</f>
        <v>0</v>
      </c>
      <c r="K107" s="105"/>
      <c r="L107" s="164"/>
    </row>
    <row r="108" spans="1:47" s="2" customFormat="1" ht="21.75" customHeight="1">
      <c r="A108" s="35"/>
      <c r="B108" s="36"/>
      <c r="C108" s="37"/>
      <c r="D108" s="37"/>
      <c r="E108" s="37"/>
      <c r="F108" s="37"/>
      <c r="G108" s="37"/>
      <c r="H108" s="37"/>
      <c r="I108" s="37"/>
      <c r="J108" s="37"/>
      <c r="K108" s="37"/>
      <c r="L108" s="52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pans="1:47" s="2" customFormat="1" ht="6.95" customHeight="1">
      <c r="A109" s="35"/>
      <c r="B109" s="55"/>
      <c r="C109" s="56"/>
      <c r="D109" s="56"/>
      <c r="E109" s="56"/>
      <c r="F109" s="56"/>
      <c r="G109" s="56"/>
      <c r="H109" s="56"/>
      <c r="I109" s="56"/>
      <c r="J109" s="56"/>
      <c r="K109" s="56"/>
      <c r="L109" s="52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3" spans="1:31" s="2" customFormat="1" ht="6.95" customHeight="1">
      <c r="A113" s="35"/>
      <c r="B113" s="57"/>
      <c r="C113" s="58"/>
      <c r="D113" s="58"/>
      <c r="E113" s="58"/>
      <c r="F113" s="58"/>
      <c r="G113" s="58"/>
      <c r="H113" s="58"/>
      <c r="I113" s="58"/>
      <c r="J113" s="58"/>
      <c r="K113" s="58"/>
      <c r="L113" s="52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pans="1:31" s="2" customFormat="1" ht="24.95" customHeight="1">
      <c r="A114" s="35"/>
      <c r="B114" s="36"/>
      <c r="C114" s="24" t="s">
        <v>131</v>
      </c>
      <c r="D114" s="37"/>
      <c r="E114" s="37"/>
      <c r="F114" s="37"/>
      <c r="G114" s="37"/>
      <c r="H114" s="37"/>
      <c r="I114" s="37"/>
      <c r="J114" s="37"/>
      <c r="K114" s="37"/>
      <c r="L114" s="52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pans="1:31" s="2" customFormat="1" ht="6.95" customHeight="1">
      <c r="A115" s="35"/>
      <c r="B115" s="36"/>
      <c r="C115" s="37"/>
      <c r="D115" s="37"/>
      <c r="E115" s="37"/>
      <c r="F115" s="37"/>
      <c r="G115" s="37"/>
      <c r="H115" s="37"/>
      <c r="I115" s="37"/>
      <c r="J115" s="37"/>
      <c r="K115" s="37"/>
      <c r="L115" s="52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pans="1:31" s="2" customFormat="1" ht="12" customHeight="1">
      <c r="A116" s="35"/>
      <c r="B116" s="36"/>
      <c r="C116" s="30" t="s">
        <v>16</v>
      </c>
      <c r="D116" s="37"/>
      <c r="E116" s="37"/>
      <c r="F116" s="37"/>
      <c r="G116" s="37"/>
      <c r="H116" s="37"/>
      <c r="I116" s="37"/>
      <c r="J116" s="37"/>
      <c r="K116" s="37"/>
      <c r="L116" s="52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pans="1:31" s="2" customFormat="1" ht="26.25" customHeight="1">
      <c r="A117" s="35"/>
      <c r="B117" s="36"/>
      <c r="C117" s="37"/>
      <c r="D117" s="37"/>
      <c r="E117" s="320" t="str">
        <f>E7</f>
        <v>VD Josefův Důl, oprava a rekonstrukce venkovní kanalizace a objektů dozorství - opravná část</v>
      </c>
      <c r="F117" s="321"/>
      <c r="G117" s="321"/>
      <c r="H117" s="321"/>
      <c r="I117" s="37"/>
      <c r="J117" s="37"/>
      <c r="K117" s="37"/>
      <c r="L117" s="52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pans="1:31" s="1" customFormat="1" ht="12" customHeight="1">
      <c r="B118" s="22"/>
      <c r="C118" s="30" t="s">
        <v>113</v>
      </c>
      <c r="D118" s="23"/>
      <c r="E118" s="23"/>
      <c r="F118" s="23"/>
      <c r="G118" s="23"/>
      <c r="H118" s="23"/>
      <c r="I118" s="23"/>
      <c r="J118" s="23"/>
      <c r="K118" s="23"/>
      <c r="L118" s="21"/>
    </row>
    <row r="119" spans="1:31" s="2" customFormat="1" ht="16.5" customHeight="1">
      <c r="A119" s="35"/>
      <c r="B119" s="36"/>
      <c r="C119" s="37"/>
      <c r="D119" s="37"/>
      <c r="E119" s="320" t="s">
        <v>114</v>
      </c>
      <c r="F119" s="322"/>
      <c r="G119" s="322"/>
      <c r="H119" s="322"/>
      <c r="I119" s="37"/>
      <c r="J119" s="37"/>
      <c r="K119" s="37"/>
      <c r="L119" s="52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pans="1:31" s="2" customFormat="1" ht="12" customHeight="1">
      <c r="A120" s="35"/>
      <c r="B120" s="36"/>
      <c r="C120" s="30" t="s">
        <v>115</v>
      </c>
      <c r="D120" s="37"/>
      <c r="E120" s="37"/>
      <c r="F120" s="37"/>
      <c r="G120" s="37"/>
      <c r="H120" s="37"/>
      <c r="I120" s="37"/>
      <c r="J120" s="37"/>
      <c r="K120" s="37"/>
      <c r="L120" s="52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pans="1:31" s="2" customFormat="1" ht="16.5" customHeight="1">
      <c r="A121" s="35"/>
      <c r="B121" s="36"/>
      <c r="C121" s="37"/>
      <c r="D121" s="37"/>
      <c r="E121" s="268" t="str">
        <f>E11</f>
        <v>SO 05 - Oprava kanalizačních přípojek</v>
      </c>
      <c r="F121" s="322"/>
      <c r="G121" s="322"/>
      <c r="H121" s="322"/>
      <c r="I121" s="37"/>
      <c r="J121" s="37"/>
      <c r="K121" s="37"/>
      <c r="L121" s="52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pans="1:31" s="2" customFormat="1" ht="6.95" customHeight="1">
      <c r="A122" s="35"/>
      <c r="B122" s="36"/>
      <c r="C122" s="37"/>
      <c r="D122" s="37"/>
      <c r="E122" s="37"/>
      <c r="F122" s="37"/>
      <c r="G122" s="37"/>
      <c r="H122" s="37"/>
      <c r="I122" s="37"/>
      <c r="J122" s="37"/>
      <c r="K122" s="37"/>
      <c r="L122" s="52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pans="1:31" s="2" customFormat="1" ht="12" customHeight="1">
      <c r="A123" s="35"/>
      <c r="B123" s="36"/>
      <c r="C123" s="30" t="s">
        <v>20</v>
      </c>
      <c r="D123" s="37"/>
      <c r="E123" s="37"/>
      <c r="F123" s="28" t="str">
        <f>F14</f>
        <v>VD Josefův Důl</v>
      </c>
      <c r="G123" s="37"/>
      <c r="H123" s="37"/>
      <c r="I123" s="30" t="s">
        <v>22</v>
      </c>
      <c r="J123" s="67" t="str">
        <f>IF(J14="","",J14)</f>
        <v>22. 4. 2021</v>
      </c>
      <c r="K123" s="37"/>
      <c r="L123" s="52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pans="1:31" s="2" customFormat="1" ht="6.95" customHeight="1">
      <c r="A124" s="35"/>
      <c r="B124" s="36"/>
      <c r="C124" s="37"/>
      <c r="D124" s="37"/>
      <c r="E124" s="37"/>
      <c r="F124" s="37"/>
      <c r="G124" s="37"/>
      <c r="H124" s="37"/>
      <c r="I124" s="37"/>
      <c r="J124" s="37"/>
      <c r="K124" s="37"/>
      <c r="L124" s="52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</row>
    <row r="125" spans="1:31" s="2" customFormat="1" ht="15.2" customHeight="1">
      <c r="A125" s="35"/>
      <c r="B125" s="36"/>
      <c r="C125" s="30" t="s">
        <v>24</v>
      </c>
      <c r="D125" s="37"/>
      <c r="E125" s="37"/>
      <c r="F125" s="28" t="str">
        <f>E17</f>
        <v>Povodí Labe, státní podnik</v>
      </c>
      <c r="G125" s="37"/>
      <c r="H125" s="37"/>
      <c r="I125" s="30" t="s">
        <v>30</v>
      </c>
      <c r="J125" s="33" t="str">
        <f>E23</f>
        <v>Multiaqua s.r.o.</v>
      </c>
      <c r="K125" s="37"/>
      <c r="L125" s="52"/>
      <c r="S125" s="35"/>
      <c r="T125" s="35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</row>
    <row r="126" spans="1:31" s="2" customFormat="1" ht="15.2" customHeight="1">
      <c r="A126" s="35"/>
      <c r="B126" s="36"/>
      <c r="C126" s="30" t="s">
        <v>28</v>
      </c>
      <c r="D126" s="37"/>
      <c r="E126" s="37"/>
      <c r="F126" s="28" t="str">
        <f>IF(E20="","",E20)</f>
        <v>Vyplň údaj</v>
      </c>
      <c r="G126" s="37"/>
      <c r="H126" s="37"/>
      <c r="I126" s="30" t="s">
        <v>35</v>
      </c>
      <c r="J126" s="33" t="str">
        <f>E26</f>
        <v>Pavel Romášek</v>
      </c>
      <c r="K126" s="37"/>
      <c r="L126" s="52"/>
      <c r="S126" s="35"/>
      <c r="T126" s="35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</row>
    <row r="127" spans="1:31" s="2" customFormat="1" ht="10.35" customHeight="1">
      <c r="A127" s="35"/>
      <c r="B127" s="36"/>
      <c r="C127" s="37"/>
      <c r="D127" s="37"/>
      <c r="E127" s="37"/>
      <c r="F127" s="37"/>
      <c r="G127" s="37"/>
      <c r="H127" s="37"/>
      <c r="I127" s="37"/>
      <c r="J127" s="37"/>
      <c r="K127" s="37"/>
      <c r="L127" s="52"/>
      <c r="S127" s="35"/>
      <c r="T127" s="35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</row>
    <row r="128" spans="1:31" s="11" customFormat="1" ht="29.25" customHeight="1">
      <c r="A128" s="165"/>
      <c r="B128" s="166"/>
      <c r="C128" s="167" t="s">
        <v>132</v>
      </c>
      <c r="D128" s="168" t="s">
        <v>64</v>
      </c>
      <c r="E128" s="168" t="s">
        <v>60</v>
      </c>
      <c r="F128" s="168" t="s">
        <v>61</v>
      </c>
      <c r="G128" s="168" t="s">
        <v>133</v>
      </c>
      <c r="H128" s="168" t="s">
        <v>134</v>
      </c>
      <c r="I128" s="168" t="s">
        <v>135</v>
      </c>
      <c r="J128" s="168" t="s">
        <v>119</v>
      </c>
      <c r="K128" s="169" t="s">
        <v>136</v>
      </c>
      <c r="L128" s="170"/>
      <c r="M128" s="76" t="s">
        <v>1</v>
      </c>
      <c r="N128" s="77" t="s">
        <v>43</v>
      </c>
      <c r="O128" s="77" t="s">
        <v>137</v>
      </c>
      <c r="P128" s="77" t="s">
        <v>138</v>
      </c>
      <c r="Q128" s="77" t="s">
        <v>139</v>
      </c>
      <c r="R128" s="77" t="s">
        <v>140</v>
      </c>
      <c r="S128" s="77" t="s">
        <v>141</v>
      </c>
      <c r="T128" s="78" t="s">
        <v>142</v>
      </c>
      <c r="U128" s="165"/>
      <c r="V128" s="165"/>
      <c r="W128" s="165"/>
      <c r="X128" s="165"/>
      <c r="Y128" s="165"/>
      <c r="Z128" s="165"/>
      <c r="AA128" s="165"/>
      <c r="AB128" s="165"/>
      <c r="AC128" s="165"/>
      <c r="AD128" s="165"/>
      <c r="AE128" s="165"/>
    </row>
    <row r="129" spans="1:65" s="2" customFormat="1" ht="22.9" customHeight="1">
      <c r="A129" s="35"/>
      <c r="B129" s="36"/>
      <c r="C129" s="83" t="s">
        <v>143</v>
      </c>
      <c r="D129" s="37"/>
      <c r="E129" s="37"/>
      <c r="F129" s="37"/>
      <c r="G129" s="37"/>
      <c r="H129" s="37"/>
      <c r="I129" s="37"/>
      <c r="J129" s="171">
        <f>BK129</f>
        <v>0</v>
      </c>
      <c r="K129" s="37"/>
      <c r="L129" s="40"/>
      <c r="M129" s="79"/>
      <c r="N129" s="172"/>
      <c r="O129" s="80"/>
      <c r="P129" s="173">
        <f>P130</f>
        <v>0</v>
      </c>
      <c r="Q129" s="80"/>
      <c r="R129" s="173">
        <f>R130</f>
        <v>177.78534488899999</v>
      </c>
      <c r="S129" s="80"/>
      <c r="T129" s="174">
        <f>T130</f>
        <v>12.33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T129" s="18" t="s">
        <v>78</v>
      </c>
      <c r="AU129" s="18" t="s">
        <v>121</v>
      </c>
      <c r="BK129" s="175">
        <f>BK130</f>
        <v>0</v>
      </c>
    </row>
    <row r="130" spans="1:65" s="12" customFormat="1" ht="25.9" customHeight="1">
      <c r="B130" s="176"/>
      <c r="C130" s="177"/>
      <c r="D130" s="178" t="s">
        <v>78</v>
      </c>
      <c r="E130" s="179" t="s">
        <v>144</v>
      </c>
      <c r="F130" s="179" t="s">
        <v>145</v>
      </c>
      <c r="G130" s="177"/>
      <c r="H130" s="177"/>
      <c r="I130" s="180"/>
      <c r="J130" s="181">
        <f>BK130</f>
        <v>0</v>
      </c>
      <c r="K130" s="177"/>
      <c r="L130" s="182"/>
      <c r="M130" s="183"/>
      <c r="N130" s="184"/>
      <c r="O130" s="184"/>
      <c r="P130" s="185">
        <f>P131+P231+P239+P241+P246+P260+P283+P293</f>
        <v>0</v>
      </c>
      <c r="Q130" s="184"/>
      <c r="R130" s="185">
        <f>R131+R231+R239+R241+R246+R260+R283+R293</f>
        <v>177.78534488899999</v>
      </c>
      <c r="S130" s="184"/>
      <c r="T130" s="186">
        <f>T131+T231+T239+T241+T246+T260+T283+T293</f>
        <v>12.33</v>
      </c>
      <c r="AR130" s="187" t="s">
        <v>86</v>
      </c>
      <c r="AT130" s="188" t="s">
        <v>78</v>
      </c>
      <c r="AU130" s="188" t="s">
        <v>79</v>
      </c>
      <c r="AY130" s="187" t="s">
        <v>146</v>
      </c>
      <c r="BK130" s="189">
        <f>BK131+BK231+BK239+BK241+BK246+BK260+BK283+BK293</f>
        <v>0</v>
      </c>
    </row>
    <row r="131" spans="1:65" s="12" customFormat="1" ht="22.9" customHeight="1">
      <c r="B131" s="176"/>
      <c r="C131" s="177"/>
      <c r="D131" s="178" t="s">
        <v>78</v>
      </c>
      <c r="E131" s="190" t="s">
        <v>86</v>
      </c>
      <c r="F131" s="190" t="s">
        <v>147</v>
      </c>
      <c r="G131" s="177"/>
      <c r="H131" s="177"/>
      <c r="I131" s="180"/>
      <c r="J131" s="191">
        <f>BK131</f>
        <v>0</v>
      </c>
      <c r="K131" s="177"/>
      <c r="L131" s="182"/>
      <c r="M131" s="183"/>
      <c r="N131" s="184"/>
      <c r="O131" s="184"/>
      <c r="P131" s="185">
        <f>SUM(P132:P230)</f>
        <v>0</v>
      </c>
      <c r="Q131" s="184"/>
      <c r="R131" s="185">
        <f>SUM(R132:R230)</f>
        <v>148.96828459919999</v>
      </c>
      <c r="S131" s="184"/>
      <c r="T131" s="186">
        <f>SUM(T132:T230)</f>
        <v>0</v>
      </c>
      <c r="AR131" s="187" t="s">
        <v>86</v>
      </c>
      <c r="AT131" s="188" t="s">
        <v>78</v>
      </c>
      <c r="AU131" s="188" t="s">
        <v>86</v>
      </c>
      <c r="AY131" s="187" t="s">
        <v>146</v>
      </c>
      <c r="BK131" s="189">
        <f>SUM(BK132:BK230)</f>
        <v>0</v>
      </c>
    </row>
    <row r="132" spans="1:65" s="2" customFormat="1" ht="33" customHeight="1">
      <c r="A132" s="35"/>
      <c r="B132" s="36"/>
      <c r="C132" s="192" t="s">
        <v>86</v>
      </c>
      <c r="D132" s="192" t="s">
        <v>148</v>
      </c>
      <c r="E132" s="193" t="s">
        <v>793</v>
      </c>
      <c r="F132" s="194" t="s">
        <v>794</v>
      </c>
      <c r="G132" s="195" t="s">
        <v>220</v>
      </c>
      <c r="H132" s="196">
        <v>1</v>
      </c>
      <c r="I132" s="197"/>
      <c r="J132" s="198">
        <f>ROUND(I132*H132,2)</f>
        <v>0</v>
      </c>
      <c r="K132" s="194" t="s">
        <v>152</v>
      </c>
      <c r="L132" s="40"/>
      <c r="M132" s="199" t="s">
        <v>1</v>
      </c>
      <c r="N132" s="200" t="s">
        <v>44</v>
      </c>
      <c r="O132" s="72"/>
      <c r="P132" s="201">
        <f>O132*H132</f>
        <v>0</v>
      </c>
      <c r="Q132" s="201">
        <v>0</v>
      </c>
      <c r="R132" s="201">
        <f>Q132*H132</f>
        <v>0</v>
      </c>
      <c r="S132" s="201">
        <v>0</v>
      </c>
      <c r="T132" s="202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03" t="s">
        <v>153</v>
      </c>
      <c r="AT132" s="203" t="s">
        <v>148</v>
      </c>
      <c r="AU132" s="203" t="s">
        <v>88</v>
      </c>
      <c r="AY132" s="18" t="s">
        <v>146</v>
      </c>
      <c r="BE132" s="204">
        <f>IF(N132="základní",J132,0)</f>
        <v>0</v>
      </c>
      <c r="BF132" s="204">
        <f>IF(N132="snížená",J132,0)</f>
        <v>0</v>
      </c>
      <c r="BG132" s="204">
        <f>IF(N132="zákl. přenesená",J132,0)</f>
        <v>0</v>
      </c>
      <c r="BH132" s="204">
        <f>IF(N132="sníž. přenesená",J132,0)</f>
        <v>0</v>
      </c>
      <c r="BI132" s="204">
        <f>IF(N132="nulová",J132,0)</f>
        <v>0</v>
      </c>
      <c r="BJ132" s="18" t="s">
        <v>86</v>
      </c>
      <c r="BK132" s="204">
        <f>ROUND(I132*H132,2)</f>
        <v>0</v>
      </c>
      <c r="BL132" s="18" t="s">
        <v>153</v>
      </c>
      <c r="BM132" s="203" t="s">
        <v>795</v>
      </c>
    </row>
    <row r="133" spans="1:65" s="2" customFormat="1" ht="44.25" customHeight="1">
      <c r="A133" s="35"/>
      <c r="B133" s="36"/>
      <c r="C133" s="192" t="s">
        <v>88</v>
      </c>
      <c r="D133" s="192" t="s">
        <v>148</v>
      </c>
      <c r="E133" s="193" t="s">
        <v>796</v>
      </c>
      <c r="F133" s="194" t="s">
        <v>797</v>
      </c>
      <c r="G133" s="195" t="s">
        <v>220</v>
      </c>
      <c r="H133" s="196">
        <v>1</v>
      </c>
      <c r="I133" s="197"/>
      <c r="J133" s="198">
        <f>ROUND(I133*H133,2)</f>
        <v>0</v>
      </c>
      <c r="K133" s="194" t="s">
        <v>152</v>
      </c>
      <c r="L133" s="40"/>
      <c r="M133" s="199" t="s">
        <v>1</v>
      </c>
      <c r="N133" s="200" t="s">
        <v>44</v>
      </c>
      <c r="O133" s="72"/>
      <c r="P133" s="201">
        <f>O133*H133</f>
        <v>0</v>
      </c>
      <c r="Q133" s="201">
        <v>0</v>
      </c>
      <c r="R133" s="201">
        <f>Q133*H133</f>
        <v>0</v>
      </c>
      <c r="S133" s="201">
        <v>0</v>
      </c>
      <c r="T133" s="202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03" t="s">
        <v>153</v>
      </c>
      <c r="AT133" s="203" t="s">
        <v>148</v>
      </c>
      <c r="AU133" s="203" t="s">
        <v>88</v>
      </c>
      <c r="AY133" s="18" t="s">
        <v>146</v>
      </c>
      <c r="BE133" s="204">
        <f>IF(N133="základní",J133,0)</f>
        <v>0</v>
      </c>
      <c r="BF133" s="204">
        <f>IF(N133="snížená",J133,0)</f>
        <v>0</v>
      </c>
      <c r="BG133" s="204">
        <f>IF(N133="zákl. přenesená",J133,0)</f>
        <v>0</v>
      </c>
      <c r="BH133" s="204">
        <f>IF(N133="sníž. přenesená",J133,0)</f>
        <v>0</v>
      </c>
      <c r="BI133" s="204">
        <f>IF(N133="nulová",J133,0)</f>
        <v>0</v>
      </c>
      <c r="BJ133" s="18" t="s">
        <v>86</v>
      </c>
      <c r="BK133" s="204">
        <f>ROUND(I133*H133,2)</f>
        <v>0</v>
      </c>
      <c r="BL133" s="18" t="s">
        <v>153</v>
      </c>
      <c r="BM133" s="203" t="s">
        <v>798</v>
      </c>
    </row>
    <row r="134" spans="1:65" s="2" customFormat="1" ht="37.9" customHeight="1">
      <c r="A134" s="35"/>
      <c r="B134" s="36"/>
      <c r="C134" s="192" t="s">
        <v>162</v>
      </c>
      <c r="D134" s="192" t="s">
        <v>148</v>
      </c>
      <c r="E134" s="193" t="s">
        <v>799</v>
      </c>
      <c r="F134" s="194" t="s">
        <v>800</v>
      </c>
      <c r="G134" s="195" t="s">
        <v>220</v>
      </c>
      <c r="H134" s="196">
        <v>1</v>
      </c>
      <c r="I134" s="197"/>
      <c r="J134" s="198">
        <f>ROUND(I134*H134,2)</f>
        <v>0</v>
      </c>
      <c r="K134" s="194" t="s">
        <v>152</v>
      </c>
      <c r="L134" s="40"/>
      <c r="M134" s="199" t="s">
        <v>1</v>
      </c>
      <c r="N134" s="200" t="s">
        <v>44</v>
      </c>
      <c r="O134" s="72"/>
      <c r="P134" s="201">
        <f>O134*H134</f>
        <v>0</v>
      </c>
      <c r="Q134" s="201">
        <v>0</v>
      </c>
      <c r="R134" s="201">
        <f>Q134*H134</f>
        <v>0</v>
      </c>
      <c r="S134" s="201">
        <v>0</v>
      </c>
      <c r="T134" s="202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03" t="s">
        <v>153</v>
      </c>
      <c r="AT134" s="203" t="s">
        <v>148</v>
      </c>
      <c r="AU134" s="203" t="s">
        <v>88</v>
      </c>
      <c r="AY134" s="18" t="s">
        <v>146</v>
      </c>
      <c r="BE134" s="204">
        <f>IF(N134="základní",J134,0)</f>
        <v>0</v>
      </c>
      <c r="BF134" s="204">
        <f>IF(N134="snížená",J134,0)</f>
        <v>0</v>
      </c>
      <c r="BG134" s="204">
        <f>IF(N134="zákl. přenesená",J134,0)</f>
        <v>0</v>
      </c>
      <c r="BH134" s="204">
        <f>IF(N134="sníž. přenesená",J134,0)</f>
        <v>0</v>
      </c>
      <c r="BI134" s="204">
        <f>IF(N134="nulová",J134,0)</f>
        <v>0</v>
      </c>
      <c r="BJ134" s="18" t="s">
        <v>86</v>
      </c>
      <c r="BK134" s="204">
        <f>ROUND(I134*H134,2)</f>
        <v>0</v>
      </c>
      <c r="BL134" s="18" t="s">
        <v>153</v>
      </c>
      <c r="BM134" s="203" t="s">
        <v>801</v>
      </c>
    </row>
    <row r="135" spans="1:65" s="2" customFormat="1" ht="33" customHeight="1">
      <c r="A135" s="35"/>
      <c r="B135" s="36"/>
      <c r="C135" s="192" t="s">
        <v>153</v>
      </c>
      <c r="D135" s="192" t="s">
        <v>148</v>
      </c>
      <c r="E135" s="193" t="s">
        <v>802</v>
      </c>
      <c r="F135" s="194" t="s">
        <v>803</v>
      </c>
      <c r="G135" s="195" t="s">
        <v>804</v>
      </c>
      <c r="H135" s="196">
        <v>163.19999999999999</v>
      </c>
      <c r="I135" s="197"/>
      <c r="J135" s="198">
        <f>ROUND(I135*H135,2)</f>
        <v>0</v>
      </c>
      <c r="K135" s="194" t="s">
        <v>1</v>
      </c>
      <c r="L135" s="40"/>
      <c r="M135" s="199" t="s">
        <v>1</v>
      </c>
      <c r="N135" s="200" t="s">
        <v>44</v>
      </c>
      <c r="O135" s="72"/>
      <c r="P135" s="201">
        <f>O135*H135</f>
        <v>0</v>
      </c>
      <c r="Q135" s="201">
        <v>3.0000000000000001E-5</v>
      </c>
      <c r="R135" s="201">
        <f>Q135*H135</f>
        <v>4.8960000000000002E-3</v>
      </c>
      <c r="S135" s="201">
        <v>0</v>
      </c>
      <c r="T135" s="202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03" t="s">
        <v>153</v>
      </c>
      <c r="AT135" s="203" t="s">
        <v>148</v>
      </c>
      <c r="AU135" s="203" t="s">
        <v>88</v>
      </c>
      <c r="AY135" s="18" t="s">
        <v>146</v>
      </c>
      <c r="BE135" s="204">
        <f>IF(N135="základní",J135,0)</f>
        <v>0</v>
      </c>
      <c r="BF135" s="204">
        <f>IF(N135="snížená",J135,0)</f>
        <v>0</v>
      </c>
      <c r="BG135" s="204">
        <f>IF(N135="zákl. přenesená",J135,0)</f>
        <v>0</v>
      </c>
      <c r="BH135" s="204">
        <f>IF(N135="sníž. přenesená",J135,0)</f>
        <v>0</v>
      </c>
      <c r="BI135" s="204">
        <f>IF(N135="nulová",J135,0)</f>
        <v>0</v>
      </c>
      <c r="BJ135" s="18" t="s">
        <v>86</v>
      </c>
      <c r="BK135" s="204">
        <f>ROUND(I135*H135,2)</f>
        <v>0</v>
      </c>
      <c r="BL135" s="18" t="s">
        <v>153</v>
      </c>
      <c r="BM135" s="203" t="s">
        <v>805</v>
      </c>
    </row>
    <row r="136" spans="1:65" s="2" customFormat="1" ht="19.5">
      <c r="A136" s="35"/>
      <c r="B136" s="36"/>
      <c r="C136" s="37"/>
      <c r="D136" s="207" t="s">
        <v>336</v>
      </c>
      <c r="E136" s="37"/>
      <c r="F136" s="253" t="s">
        <v>806</v>
      </c>
      <c r="G136" s="37"/>
      <c r="H136" s="37"/>
      <c r="I136" s="254"/>
      <c r="J136" s="37"/>
      <c r="K136" s="37"/>
      <c r="L136" s="40"/>
      <c r="M136" s="255"/>
      <c r="N136" s="256"/>
      <c r="O136" s="72"/>
      <c r="P136" s="72"/>
      <c r="Q136" s="72"/>
      <c r="R136" s="72"/>
      <c r="S136" s="72"/>
      <c r="T136" s="73"/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T136" s="18" t="s">
        <v>336</v>
      </c>
      <c r="AU136" s="18" t="s">
        <v>88</v>
      </c>
    </row>
    <row r="137" spans="1:65" s="13" customFormat="1" ht="11.25">
      <c r="B137" s="205"/>
      <c r="C137" s="206"/>
      <c r="D137" s="207" t="s">
        <v>155</v>
      </c>
      <c r="E137" s="208" t="s">
        <v>1</v>
      </c>
      <c r="F137" s="209" t="s">
        <v>807</v>
      </c>
      <c r="G137" s="206"/>
      <c r="H137" s="210">
        <v>163.19999999999999</v>
      </c>
      <c r="I137" s="211"/>
      <c r="J137" s="206"/>
      <c r="K137" s="206"/>
      <c r="L137" s="212"/>
      <c r="M137" s="213"/>
      <c r="N137" s="214"/>
      <c r="O137" s="214"/>
      <c r="P137" s="214"/>
      <c r="Q137" s="214"/>
      <c r="R137" s="214"/>
      <c r="S137" s="214"/>
      <c r="T137" s="215"/>
      <c r="AT137" s="216" t="s">
        <v>155</v>
      </c>
      <c r="AU137" s="216" t="s">
        <v>88</v>
      </c>
      <c r="AV137" s="13" t="s">
        <v>88</v>
      </c>
      <c r="AW137" s="13" t="s">
        <v>34</v>
      </c>
      <c r="AX137" s="13" t="s">
        <v>86</v>
      </c>
      <c r="AY137" s="216" t="s">
        <v>146</v>
      </c>
    </row>
    <row r="138" spans="1:65" s="2" customFormat="1" ht="37.9" customHeight="1">
      <c r="A138" s="35"/>
      <c r="B138" s="36"/>
      <c r="C138" s="192" t="s">
        <v>176</v>
      </c>
      <c r="D138" s="192" t="s">
        <v>148</v>
      </c>
      <c r="E138" s="193" t="s">
        <v>808</v>
      </c>
      <c r="F138" s="194" t="s">
        <v>809</v>
      </c>
      <c r="G138" s="195" t="s">
        <v>810</v>
      </c>
      <c r="H138" s="196">
        <v>6.8</v>
      </c>
      <c r="I138" s="197"/>
      <c r="J138" s="198">
        <f>ROUND(I138*H138,2)</f>
        <v>0</v>
      </c>
      <c r="K138" s="194" t="s">
        <v>1</v>
      </c>
      <c r="L138" s="40"/>
      <c r="M138" s="199" t="s">
        <v>1</v>
      </c>
      <c r="N138" s="200" t="s">
        <v>44</v>
      </c>
      <c r="O138" s="72"/>
      <c r="P138" s="201">
        <f>O138*H138</f>
        <v>0</v>
      </c>
      <c r="Q138" s="201">
        <v>0</v>
      </c>
      <c r="R138" s="201">
        <f>Q138*H138</f>
        <v>0</v>
      </c>
      <c r="S138" s="201">
        <v>0</v>
      </c>
      <c r="T138" s="202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03" t="s">
        <v>153</v>
      </c>
      <c r="AT138" s="203" t="s">
        <v>148</v>
      </c>
      <c r="AU138" s="203" t="s">
        <v>88</v>
      </c>
      <c r="AY138" s="18" t="s">
        <v>146</v>
      </c>
      <c r="BE138" s="204">
        <f>IF(N138="základní",J138,0)</f>
        <v>0</v>
      </c>
      <c r="BF138" s="204">
        <f>IF(N138="snížená",J138,0)</f>
        <v>0</v>
      </c>
      <c r="BG138" s="204">
        <f>IF(N138="zákl. přenesená",J138,0)</f>
        <v>0</v>
      </c>
      <c r="BH138" s="204">
        <f>IF(N138="sníž. přenesená",J138,0)</f>
        <v>0</v>
      </c>
      <c r="BI138" s="204">
        <f>IF(N138="nulová",J138,0)</f>
        <v>0</v>
      </c>
      <c r="BJ138" s="18" t="s">
        <v>86</v>
      </c>
      <c r="BK138" s="204">
        <f>ROUND(I138*H138,2)</f>
        <v>0</v>
      </c>
      <c r="BL138" s="18" t="s">
        <v>153</v>
      </c>
      <c r="BM138" s="203" t="s">
        <v>811</v>
      </c>
    </row>
    <row r="139" spans="1:65" s="13" customFormat="1" ht="11.25">
      <c r="B139" s="205"/>
      <c r="C139" s="206"/>
      <c r="D139" s="207" t="s">
        <v>155</v>
      </c>
      <c r="E139" s="208" t="s">
        <v>1</v>
      </c>
      <c r="F139" s="209" t="s">
        <v>812</v>
      </c>
      <c r="G139" s="206"/>
      <c r="H139" s="210">
        <v>6.8</v>
      </c>
      <c r="I139" s="211"/>
      <c r="J139" s="206"/>
      <c r="K139" s="206"/>
      <c r="L139" s="212"/>
      <c r="M139" s="213"/>
      <c r="N139" s="214"/>
      <c r="O139" s="214"/>
      <c r="P139" s="214"/>
      <c r="Q139" s="214"/>
      <c r="R139" s="214"/>
      <c r="S139" s="214"/>
      <c r="T139" s="215"/>
      <c r="AT139" s="216" t="s">
        <v>155</v>
      </c>
      <c r="AU139" s="216" t="s">
        <v>88</v>
      </c>
      <c r="AV139" s="13" t="s">
        <v>88</v>
      </c>
      <c r="AW139" s="13" t="s">
        <v>34</v>
      </c>
      <c r="AX139" s="13" t="s">
        <v>86</v>
      </c>
      <c r="AY139" s="216" t="s">
        <v>146</v>
      </c>
    </row>
    <row r="140" spans="1:65" s="2" customFormat="1" ht="101.25" customHeight="1">
      <c r="A140" s="35"/>
      <c r="B140" s="36"/>
      <c r="C140" s="192" t="s">
        <v>180</v>
      </c>
      <c r="D140" s="192" t="s">
        <v>148</v>
      </c>
      <c r="E140" s="193" t="s">
        <v>813</v>
      </c>
      <c r="F140" s="194" t="s">
        <v>814</v>
      </c>
      <c r="G140" s="195" t="s">
        <v>252</v>
      </c>
      <c r="H140" s="196">
        <v>3.3</v>
      </c>
      <c r="I140" s="197"/>
      <c r="J140" s="198">
        <f>ROUND(I140*H140,2)</f>
        <v>0</v>
      </c>
      <c r="K140" s="194" t="s">
        <v>152</v>
      </c>
      <c r="L140" s="40"/>
      <c r="M140" s="199" t="s">
        <v>1</v>
      </c>
      <c r="N140" s="200" t="s">
        <v>44</v>
      </c>
      <c r="O140" s="72"/>
      <c r="P140" s="201">
        <f>O140*H140</f>
        <v>0</v>
      </c>
      <c r="Q140" s="201">
        <v>1.26885E-2</v>
      </c>
      <c r="R140" s="201">
        <f>Q140*H140</f>
        <v>4.1872050000000001E-2</v>
      </c>
      <c r="S140" s="201">
        <v>0</v>
      </c>
      <c r="T140" s="202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03" t="s">
        <v>153</v>
      </c>
      <c r="AT140" s="203" t="s">
        <v>148</v>
      </c>
      <c r="AU140" s="203" t="s">
        <v>88</v>
      </c>
      <c r="AY140" s="18" t="s">
        <v>146</v>
      </c>
      <c r="BE140" s="204">
        <f>IF(N140="základní",J140,0)</f>
        <v>0</v>
      </c>
      <c r="BF140" s="204">
        <f>IF(N140="snížená",J140,0)</f>
        <v>0</v>
      </c>
      <c r="BG140" s="204">
        <f>IF(N140="zákl. přenesená",J140,0)</f>
        <v>0</v>
      </c>
      <c r="BH140" s="204">
        <f>IF(N140="sníž. přenesená",J140,0)</f>
        <v>0</v>
      </c>
      <c r="BI140" s="204">
        <f>IF(N140="nulová",J140,0)</f>
        <v>0</v>
      </c>
      <c r="BJ140" s="18" t="s">
        <v>86</v>
      </c>
      <c r="BK140" s="204">
        <f>ROUND(I140*H140,2)</f>
        <v>0</v>
      </c>
      <c r="BL140" s="18" t="s">
        <v>153</v>
      </c>
      <c r="BM140" s="203" t="s">
        <v>815</v>
      </c>
    </row>
    <row r="141" spans="1:65" s="13" customFormat="1" ht="11.25">
      <c r="B141" s="205"/>
      <c r="C141" s="206"/>
      <c r="D141" s="207" t="s">
        <v>155</v>
      </c>
      <c r="E141" s="208" t="s">
        <v>1</v>
      </c>
      <c r="F141" s="209" t="s">
        <v>816</v>
      </c>
      <c r="G141" s="206"/>
      <c r="H141" s="210">
        <v>3.3</v>
      </c>
      <c r="I141" s="211"/>
      <c r="J141" s="206"/>
      <c r="K141" s="206"/>
      <c r="L141" s="212"/>
      <c r="M141" s="213"/>
      <c r="N141" s="214"/>
      <c r="O141" s="214"/>
      <c r="P141" s="214"/>
      <c r="Q141" s="214"/>
      <c r="R141" s="214"/>
      <c r="S141" s="214"/>
      <c r="T141" s="215"/>
      <c r="AT141" s="216" t="s">
        <v>155</v>
      </c>
      <c r="AU141" s="216" t="s">
        <v>88</v>
      </c>
      <c r="AV141" s="13" t="s">
        <v>88</v>
      </c>
      <c r="AW141" s="13" t="s">
        <v>34</v>
      </c>
      <c r="AX141" s="13" t="s">
        <v>86</v>
      </c>
      <c r="AY141" s="216" t="s">
        <v>146</v>
      </c>
    </row>
    <row r="142" spans="1:65" s="2" customFormat="1" ht="90" customHeight="1">
      <c r="A142" s="35"/>
      <c r="B142" s="36"/>
      <c r="C142" s="192" t="s">
        <v>186</v>
      </c>
      <c r="D142" s="192" t="s">
        <v>148</v>
      </c>
      <c r="E142" s="193" t="s">
        <v>652</v>
      </c>
      <c r="F142" s="194" t="s">
        <v>653</v>
      </c>
      <c r="G142" s="195" t="s">
        <v>252</v>
      </c>
      <c r="H142" s="196">
        <v>3.3</v>
      </c>
      <c r="I142" s="197"/>
      <c r="J142" s="198">
        <f>ROUND(I142*H142,2)</f>
        <v>0</v>
      </c>
      <c r="K142" s="194" t="s">
        <v>152</v>
      </c>
      <c r="L142" s="40"/>
      <c r="M142" s="199" t="s">
        <v>1</v>
      </c>
      <c r="N142" s="200" t="s">
        <v>44</v>
      </c>
      <c r="O142" s="72"/>
      <c r="P142" s="201">
        <f>O142*H142</f>
        <v>0</v>
      </c>
      <c r="Q142" s="201">
        <v>3.6904300000000001E-2</v>
      </c>
      <c r="R142" s="201">
        <f>Q142*H142</f>
        <v>0.12178419</v>
      </c>
      <c r="S142" s="201">
        <v>0</v>
      </c>
      <c r="T142" s="202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03" t="s">
        <v>153</v>
      </c>
      <c r="AT142" s="203" t="s">
        <v>148</v>
      </c>
      <c r="AU142" s="203" t="s">
        <v>88</v>
      </c>
      <c r="AY142" s="18" t="s">
        <v>146</v>
      </c>
      <c r="BE142" s="204">
        <f>IF(N142="základní",J142,0)</f>
        <v>0</v>
      </c>
      <c r="BF142" s="204">
        <f>IF(N142="snížená",J142,0)</f>
        <v>0</v>
      </c>
      <c r="BG142" s="204">
        <f>IF(N142="zákl. přenesená",J142,0)</f>
        <v>0</v>
      </c>
      <c r="BH142" s="204">
        <f>IF(N142="sníž. přenesená",J142,0)</f>
        <v>0</v>
      </c>
      <c r="BI142" s="204">
        <f>IF(N142="nulová",J142,0)</f>
        <v>0</v>
      </c>
      <c r="BJ142" s="18" t="s">
        <v>86</v>
      </c>
      <c r="BK142" s="204">
        <f>ROUND(I142*H142,2)</f>
        <v>0</v>
      </c>
      <c r="BL142" s="18" t="s">
        <v>153</v>
      </c>
      <c r="BM142" s="203" t="s">
        <v>817</v>
      </c>
    </row>
    <row r="143" spans="1:65" s="13" customFormat="1" ht="11.25">
      <c r="B143" s="205"/>
      <c r="C143" s="206"/>
      <c r="D143" s="207" t="s">
        <v>155</v>
      </c>
      <c r="E143" s="208" t="s">
        <v>1</v>
      </c>
      <c r="F143" s="209" t="s">
        <v>816</v>
      </c>
      <c r="G143" s="206"/>
      <c r="H143" s="210">
        <v>3.3</v>
      </c>
      <c r="I143" s="211"/>
      <c r="J143" s="206"/>
      <c r="K143" s="206"/>
      <c r="L143" s="212"/>
      <c r="M143" s="213"/>
      <c r="N143" s="214"/>
      <c r="O143" s="214"/>
      <c r="P143" s="214"/>
      <c r="Q143" s="214"/>
      <c r="R143" s="214"/>
      <c r="S143" s="214"/>
      <c r="T143" s="215"/>
      <c r="AT143" s="216" t="s">
        <v>155</v>
      </c>
      <c r="AU143" s="216" t="s">
        <v>88</v>
      </c>
      <c r="AV143" s="13" t="s">
        <v>88</v>
      </c>
      <c r="AW143" s="13" t="s">
        <v>34</v>
      </c>
      <c r="AX143" s="13" t="s">
        <v>86</v>
      </c>
      <c r="AY143" s="216" t="s">
        <v>146</v>
      </c>
    </row>
    <row r="144" spans="1:65" s="2" customFormat="1" ht="37.9" customHeight="1">
      <c r="A144" s="35"/>
      <c r="B144" s="36"/>
      <c r="C144" s="192" t="s">
        <v>190</v>
      </c>
      <c r="D144" s="192" t="s">
        <v>148</v>
      </c>
      <c r="E144" s="193" t="s">
        <v>818</v>
      </c>
      <c r="F144" s="194" t="s">
        <v>819</v>
      </c>
      <c r="G144" s="195" t="s">
        <v>220</v>
      </c>
      <c r="H144" s="196">
        <v>2</v>
      </c>
      <c r="I144" s="197"/>
      <c r="J144" s="198">
        <f>ROUND(I144*H144,2)</f>
        <v>0</v>
      </c>
      <c r="K144" s="194" t="s">
        <v>152</v>
      </c>
      <c r="L144" s="40"/>
      <c r="M144" s="199" t="s">
        <v>1</v>
      </c>
      <c r="N144" s="200" t="s">
        <v>44</v>
      </c>
      <c r="O144" s="72"/>
      <c r="P144" s="201">
        <f>O144*H144</f>
        <v>0</v>
      </c>
      <c r="Q144" s="201">
        <v>6.4999999999999997E-4</v>
      </c>
      <c r="R144" s="201">
        <f>Q144*H144</f>
        <v>1.2999999999999999E-3</v>
      </c>
      <c r="S144" s="201">
        <v>0</v>
      </c>
      <c r="T144" s="202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03" t="s">
        <v>153</v>
      </c>
      <c r="AT144" s="203" t="s">
        <v>148</v>
      </c>
      <c r="AU144" s="203" t="s">
        <v>88</v>
      </c>
      <c r="AY144" s="18" t="s">
        <v>146</v>
      </c>
      <c r="BE144" s="204">
        <f>IF(N144="základní",J144,0)</f>
        <v>0</v>
      </c>
      <c r="BF144" s="204">
        <f>IF(N144="snížená",J144,0)</f>
        <v>0</v>
      </c>
      <c r="BG144" s="204">
        <f>IF(N144="zákl. přenesená",J144,0)</f>
        <v>0</v>
      </c>
      <c r="BH144" s="204">
        <f>IF(N144="sníž. přenesená",J144,0)</f>
        <v>0</v>
      </c>
      <c r="BI144" s="204">
        <f>IF(N144="nulová",J144,0)</f>
        <v>0</v>
      </c>
      <c r="BJ144" s="18" t="s">
        <v>86</v>
      </c>
      <c r="BK144" s="204">
        <f>ROUND(I144*H144,2)</f>
        <v>0</v>
      </c>
      <c r="BL144" s="18" t="s">
        <v>153</v>
      </c>
      <c r="BM144" s="203" t="s">
        <v>820</v>
      </c>
    </row>
    <row r="145" spans="1:65" s="2" customFormat="1" ht="37.9" customHeight="1">
      <c r="A145" s="35"/>
      <c r="B145" s="36"/>
      <c r="C145" s="192" t="s">
        <v>195</v>
      </c>
      <c r="D145" s="192" t="s">
        <v>148</v>
      </c>
      <c r="E145" s="193" t="s">
        <v>821</v>
      </c>
      <c r="F145" s="194" t="s">
        <v>822</v>
      </c>
      <c r="G145" s="195" t="s">
        <v>220</v>
      </c>
      <c r="H145" s="196">
        <v>2</v>
      </c>
      <c r="I145" s="197"/>
      <c r="J145" s="198">
        <f>ROUND(I145*H145,2)</f>
        <v>0</v>
      </c>
      <c r="K145" s="194" t="s">
        <v>152</v>
      </c>
      <c r="L145" s="40"/>
      <c r="M145" s="199" t="s">
        <v>1</v>
      </c>
      <c r="N145" s="200" t="s">
        <v>44</v>
      </c>
      <c r="O145" s="72"/>
      <c r="P145" s="201">
        <f>O145*H145</f>
        <v>0</v>
      </c>
      <c r="Q145" s="201">
        <v>0</v>
      </c>
      <c r="R145" s="201">
        <f>Q145*H145</f>
        <v>0</v>
      </c>
      <c r="S145" s="201">
        <v>0</v>
      </c>
      <c r="T145" s="202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03" t="s">
        <v>153</v>
      </c>
      <c r="AT145" s="203" t="s">
        <v>148</v>
      </c>
      <c r="AU145" s="203" t="s">
        <v>88</v>
      </c>
      <c r="AY145" s="18" t="s">
        <v>146</v>
      </c>
      <c r="BE145" s="204">
        <f>IF(N145="základní",J145,0)</f>
        <v>0</v>
      </c>
      <c r="BF145" s="204">
        <f>IF(N145="snížená",J145,0)</f>
        <v>0</v>
      </c>
      <c r="BG145" s="204">
        <f>IF(N145="zákl. přenesená",J145,0)</f>
        <v>0</v>
      </c>
      <c r="BH145" s="204">
        <f>IF(N145="sníž. přenesená",J145,0)</f>
        <v>0</v>
      </c>
      <c r="BI145" s="204">
        <f>IF(N145="nulová",J145,0)</f>
        <v>0</v>
      </c>
      <c r="BJ145" s="18" t="s">
        <v>86</v>
      </c>
      <c r="BK145" s="204">
        <f>ROUND(I145*H145,2)</f>
        <v>0</v>
      </c>
      <c r="BL145" s="18" t="s">
        <v>153</v>
      </c>
      <c r="BM145" s="203" t="s">
        <v>823</v>
      </c>
    </row>
    <row r="146" spans="1:65" s="2" customFormat="1" ht="24.2" customHeight="1">
      <c r="A146" s="35"/>
      <c r="B146" s="36"/>
      <c r="C146" s="192" t="s">
        <v>203</v>
      </c>
      <c r="D146" s="192" t="s">
        <v>148</v>
      </c>
      <c r="E146" s="193" t="s">
        <v>344</v>
      </c>
      <c r="F146" s="194" t="s">
        <v>345</v>
      </c>
      <c r="G146" s="195" t="s">
        <v>151</v>
      </c>
      <c r="H146" s="196">
        <v>47.091000000000001</v>
      </c>
      <c r="I146" s="197"/>
      <c r="J146" s="198">
        <f>ROUND(I146*H146,2)</f>
        <v>0</v>
      </c>
      <c r="K146" s="194" t="s">
        <v>152</v>
      </c>
      <c r="L146" s="40"/>
      <c r="M146" s="199" t="s">
        <v>1</v>
      </c>
      <c r="N146" s="200" t="s">
        <v>44</v>
      </c>
      <c r="O146" s="72"/>
      <c r="P146" s="201">
        <f>O146*H146</f>
        <v>0</v>
      </c>
      <c r="Q146" s="201">
        <v>0</v>
      </c>
      <c r="R146" s="201">
        <f>Q146*H146</f>
        <v>0</v>
      </c>
      <c r="S146" s="201">
        <v>0</v>
      </c>
      <c r="T146" s="202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03" t="s">
        <v>153</v>
      </c>
      <c r="AT146" s="203" t="s">
        <v>148</v>
      </c>
      <c r="AU146" s="203" t="s">
        <v>88</v>
      </c>
      <c r="AY146" s="18" t="s">
        <v>146</v>
      </c>
      <c r="BE146" s="204">
        <f>IF(N146="základní",J146,0)</f>
        <v>0</v>
      </c>
      <c r="BF146" s="204">
        <f>IF(N146="snížená",J146,0)</f>
        <v>0</v>
      </c>
      <c r="BG146" s="204">
        <f>IF(N146="zákl. přenesená",J146,0)</f>
        <v>0</v>
      </c>
      <c r="BH146" s="204">
        <f>IF(N146="sníž. přenesená",J146,0)</f>
        <v>0</v>
      </c>
      <c r="BI146" s="204">
        <f>IF(N146="nulová",J146,0)</f>
        <v>0</v>
      </c>
      <c r="BJ146" s="18" t="s">
        <v>86</v>
      </c>
      <c r="BK146" s="204">
        <f>ROUND(I146*H146,2)</f>
        <v>0</v>
      </c>
      <c r="BL146" s="18" t="s">
        <v>153</v>
      </c>
      <c r="BM146" s="203" t="s">
        <v>824</v>
      </c>
    </row>
    <row r="147" spans="1:65" s="14" customFormat="1" ht="11.25">
      <c r="B147" s="217"/>
      <c r="C147" s="218"/>
      <c r="D147" s="207" t="s">
        <v>155</v>
      </c>
      <c r="E147" s="219" t="s">
        <v>1</v>
      </c>
      <c r="F147" s="220" t="s">
        <v>825</v>
      </c>
      <c r="G147" s="218"/>
      <c r="H147" s="219" t="s">
        <v>1</v>
      </c>
      <c r="I147" s="221"/>
      <c r="J147" s="218"/>
      <c r="K147" s="218"/>
      <c r="L147" s="222"/>
      <c r="M147" s="223"/>
      <c r="N147" s="224"/>
      <c r="O147" s="224"/>
      <c r="P147" s="224"/>
      <c r="Q147" s="224"/>
      <c r="R147" s="224"/>
      <c r="S147" s="224"/>
      <c r="T147" s="225"/>
      <c r="AT147" s="226" t="s">
        <v>155</v>
      </c>
      <c r="AU147" s="226" t="s">
        <v>88</v>
      </c>
      <c r="AV147" s="14" t="s">
        <v>86</v>
      </c>
      <c r="AW147" s="14" t="s">
        <v>34</v>
      </c>
      <c r="AX147" s="14" t="s">
        <v>79</v>
      </c>
      <c r="AY147" s="226" t="s">
        <v>146</v>
      </c>
    </row>
    <row r="148" spans="1:65" s="14" customFormat="1" ht="11.25">
      <c r="B148" s="217"/>
      <c r="C148" s="218"/>
      <c r="D148" s="207" t="s">
        <v>155</v>
      </c>
      <c r="E148" s="219" t="s">
        <v>1</v>
      </c>
      <c r="F148" s="220" t="s">
        <v>328</v>
      </c>
      <c r="G148" s="218"/>
      <c r="H148" s="219" t="s">
        <v>1</v>
      </c>
      <c r="I148" s="221"/>
      <c r="J148" s="218"/>
      <c r="K148" s="218"/>
      <c r="L148" s="222"/>
      <c r="M148" s="223"/>
      <c r="N148" s="224"/>
      <c r="O148" s="224"/>
      <c r="P148" s="224"/>
      <c r="Q148" s="224"/>
      <c r="R148" s="224"/>
      <c r="S148" s="224"/>
      <c r="T148" s="225"/>
      <c r="AT148" s="226" t="s">
        <v>155</v>
      </c>
      <c r="AU148" s="226" t="s">
        <v>88</v>
      </c>
      <c r="AV148" s="14" t="s">
        <v>86</v>
      </c>
      <c r="AW148" s="14" t="s">
        <v>34</v>
      </c>
      <c r="AX148" s="14" t="s">
        <v>79</v>
      </c>
      <c r="AY148" s="226" t="s">
        <v>146</v>
      </c>
    </row>
    <row r="149" spans="1:65" s="13" customFormat="1" ht="11.25">
      <c r="B149" s="205"/>
      <c r="C149" s="206"/>
      <c r="D149" s="207" t="s">
        <v>155</v>
      </c>
      <c r="E149" s="208" t="s">
        <v>1</v>
      </c>
      <c r="F149" s="209" t="s">
        <v>826</v>
      </c>
      <c r="G149" s="206"/>
      <c r="H149" s="210">
        <v>34.012</v>
      </c>
      <c r="I149" s="211"/>
      <c r="J149" s="206"/>
      <c r="K149" s="206"/>
      <c r="L149" s="212"/>
      <c r="M149" s="213"/>
      <c r="N149" s="214"/>
      <c r="O149" s="214"/>
      <c r="P149" s="214"/>
      <c r="Q149" s="214"/>
      <c r="R149" s="214"/>
      <c r="S149" s="214"/>
      <c r="T149" s="215"/>
      <c r="AT149" s="216" t="s">
        <v>155</v>
      </c>
      <c r="AU149" s="216" t="s">
        <v>88</v>
      </c>
      <c r="AV149" s="13" t="s">
        <v>88</v>
      </c>
      <c r="AW149" s="13" t="s">
        <v>34</v>
      </c>
      <c r="AX149" s="13" t="s">
        <v>79</v>
      </c>
      <c r="AY149" s="216" t="s">
        <v>146</v>
      </c>
    </row>
    <row r="150" spans="1:65" s="13" customFormat="1" ht="11.25">
      <c r="B150" s="205"/>
      <c r="C150" s="206"/>
      <c r="D150" s="207" t="s">
        <v>155</v>
      </c>
      <c r="E150" s="208" t="s">
        <v>1</v>
      </c>
      <c r="F150" s="209" t="s">
        <v>827</v>
      </c>
      <c r="G150" s="206"/>
      <c r="H150" s="210">
        <v>13.079000000000001</v>
      </c>
      <c r="I150" s="211"/>
      <c r="J150" s="206"/>
      <c r="K150" s="206"/>
      <c r="L150" s="212"/>
      <c r="M150" s="213"/>
      <c r="N150" s="214"/>
      <c r="O150" s="214"/>
      <c r="P150" s="214"/>
      <c r="Q150" s="214"/>
      <c r="R150" s="214"/>
      <c r="S150" s="214"/>
      <c r="T150" s="215"/>
      <c r="AT150" s="216" t="s">
        <v>155</v>
      </c>
      <c r="AU150" s="216" t="s">
        <v>88</v>
      </c>
      <c r="AV150" s="13" t="s">
        <v>88</v>
      </c>
      <c r="AW150" s="13" t="s">
        <v>34</v>
      </c>
      <c r="AX150" s="13" t="s">
        <v>79</v>
      </c>
      <c r="AY150" s="216" t="s">
        <v>146</v>
      </c>
    </row>
    <row r="151" spans="1:65" s="15" customFormat="1" ht="11.25">
      <c r="B151" s="227"/>
      <c r="C151" s="228"/>
      <c r="D151" s="207" t="s">
        <v>155</v>
      </c>
      <c r="E151" s="229" t="s">
        <v>1</v>
      </c>
      <c r="F151" s="230" t="s">
        <v>170</v>
      </c>
      <c r="G151" s="228"/>
      <c r="H151" s="231">
        <v>47.091000000000001</v>
      </c>
      <c r="I151" s="232"/>
      <c r="J151" s="228"/>
      <c r="K151" s="228"/>
      <c r="L151" s="233"/>
      <c r="M151" s="234"/>
      <c r="N151" s="235"/>
      <c r="O151" s="235"/>
      <c r="P151" s="235"/>
      <c r="Q151" s="235"/>
      <c r="R151" s="235"/>
      <c r="S151" s="235"/>
      <c r="T151" s="236"/>
      <c r="AT151" s="237" t="s">
        <v>155</v>
      </c>
      <c r="AU151" s="237" t="s">
        <v>88</v>
      </c>
      <c r="AV151" s="15" t="s">
        <v>153</v>
      </c>
      <c r="AW151" s="15" t="s">
        <v>34</v>
      </c>
      <c r="AX151" s="15" t="s">
        <v>86</v>
      </c>
      <c r="AY151" s="237" t="s">
        <v>146</v>
      </c>
    </row>
    <row r="152" spans="1:65" s="2" customFormat="1" ht="49.15" customHeight="1">
      <c r="A152" s="35"/>
      <c r="B152" s="36"/>
      <c r="C152" s="192" t="s">
        <v>207</v>
      </c>
      <c r="D152" s="192" t="s">
        <v>148</v>
      </c>
      <c r="E152" s="193" t="s">
        <v>828</v>
      </c>
      <c r="F152" s="194" t="s">
        <v>829</v>
      </c>
      <c r="G152" s="195" t="s">
        <v>159</v>
      </c>
      <c r="H152" s="196">
        <v>68.912000000000006</v>
      </c>
      <c r="I152" s="197"/>
      <c r="J152" s="198">
        <f>ROUND(I152*H152,2)</f>
        <v>0</v>
      </c>
      <c r="K152" s="194" t="s">
        <v>152</v>
      </c>
      <c r="L152" s="40"/>
      <c r="M152" s="199" t="s">
        <v>1</v>
      </c>
      <c r="N152" s="200" t="s">
        <v>44</v>
      </c>
      <c r="O152" s="72"/>
      <c r="P152" s="201">
        <f>O152*H152</f>
        <v>0</v>
      </c>
      <c r="Q152" s="201">
        <v>0</v>
      </c>
      <c r="R152" s="201">
        <f>Q152*H152</f>
        <v>0</v>
      </c>
      <c r="S152" s="201">
        <v>0</v>
      </c>
      <c r="T152" s="202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03" t="s">
        <v>153</v>
      </c>
      <c r="AT152" s="203" t="s">
        <v>148</v>
      </c>
      <c r="AU152" s="203" t="s">
        <v>88</v>
      </c>
      <c r="AY152" s="18" t="s">
        <v>146</v>
      </c>
      <c r="BE152" s="204">
        <f>IF(N152="základní",J152,0)</f>
        <v>0</v>
      </c>
      <c r="BF152" s="204">
        <f>IF(N152="snížená",J152,0)</f>
        <v>0</v>
      </c>
      <c r="BG152" s="204">
        <f>IF(N152="zákl. přenesená",J152,0)</f>
        <v>0</v>
      </c>
      <c r="BH152" s="204">
        <f>IF(N152="sníž. přenesená",J152,0)</f>
        <v>0</v>
      </c>
      <c r="BI152" s="204">
        <f>IF(N152="nulová",J152,0)</f>
        <v>0</v>
      </c>
      <c r="BJ152" s="18" t="s">
        <v>86</v>
      </c>
      <c r="BK152" s="204">
        <f>ROUND(I152*H152,2)</f>
        <v>0</v>
      </c>
      <c r="BL152" s="18" t="s">
        <v>153</v>
      </c>
      <c r="BM152" s="203" t="s">
        <v>830</v>
      </c>
    </row>
    <row r="153" spans="1:65" s="14" customFormat="1" ht="11.25">
      <c r="B153" s="217"/>
      <c r="C153" s="218"/>
      <c r="D153" s="207" t="s">
        <v>155</v>
      </c>
      <c r="E153" s="219" t="s">
        <v>1</v>
      </c>
      <c r="F153" s="220" t="s">
        <v>825</v>
      </c>
      <c r="G153" s="218"/>
      <c r="H153" s="219" t="s">
        <v>1</v>
      </c>
      <c r="I153" s="221"/>
      <c r="J153" s="218"/>
      <c r="K153" s="218"/>
      <c r="L153" s="222"/>
      <c r="M153" s="223"/>
      <c r="N153" s="224"/>
      <c r="O153" s="224"/>
      <c r="P153" s="224"/>
      <c r="Q153" s="224"/>
      <c r="R153" s="224"/>
      <c r="S153" s="224"/>
      <c r="T153" s="225"/>
      <c r="AT153" s="226" t="s">
        <v>155</v>
      </c>
      <c r="AU153" s="226" t="s">
        <v>88</v>
      </c>
      <c r="AV153" s="14" t="s">
        <v>86</v>
      </c>
      <c r="AW153" s="14" t="s">
        <v>34</v>
      </c>
      <c r="AX153" s="14" t="s">
        <v>79</v>
      </c>
      <c r="AY153" s="226" t="s">
        <v>146</v>
      </c>
    </row>
    <row r="154" spans="1:65" s="14" customFormat="1" ht="11.25">
      <c r="B154" s="217"/>
      <c r="C154" s="218"/>
      <c r="D154" s="207" t="s">
        <v>155</v>
      </c>
      <c r="E154" s="219" t="s">
        <v>1</v>
      </c>
      <c r="F154" s="220" t="s">
        <v>328</v>
      </c>
      <c r="G154" s="218"/>
      <c r="H154" s="219" t="s">
        <v>1</v>
      </c>
      <c r="I154" s="221"/>
      <c r="J154" s="218"/>
      <c r="K154" s="218"/>
      <c r="L154" s="222"/>
      <c r="M154" s="223"/>
      <c r="N154" s="224"/>
      <c r="O154" s="224"/>
      <c r="P154" s="224"/>
      <c r="Q154" s="224"/>
      <c r="R154" s="224"/>
      <c r="S154" s="224"/>
      <c r="T154" s="225"/>
      <c r="AT154" s="226" t="s">
        <v>155</v>
      </c>
      <c r="AU154" s="226" t="s">
        <v>88</v>
      </c>
      <c r="AV154" s="14" t="s">
        <v>86</v>
      </c>
      <c r="AW154" s="14" t="s">
        <v>34</v>
      </c>
      <c r="AX154" s="14" t="s">
        <v>79</v>
      </c>
      <c r="AY154" s="226" t="s">
        <v>146</v>
      </c>
    </row>
    <row r="155" spans="1:65" s="14" customFormat="1" ht="11.25">
      <c r="B155" s="217"/>
      <c r="C155" s="218"/>
      <c r="D155" s="207" t="s">
        <v>155</v>
      </c>
      <c r="E155" s="219" t="s">
        <v>1</v>
      </c>
      <c r="F155" s="220" t="s">
        <v>662</v>
      </c>
      <c r="G155" s="218"/>
      <c r="H155" s="219" t="s">
        <v>1</v>
      </c>
      <c r="I155" s="221"/>
      <c r="J155" s="218"/>
      <c r="K155" s="218"/>
      <c r="L155" s="222"/>
      <c r="M155" s="223"/>
      <c r="N155" s="224"/>
      <c r="O155" s="224"/>
      <c r="P155" s="224"/>
      <c r="Q155" s="224"/>
      <c r="R155" s="224"/>
      <c r="S155" s="224"/>
      <c r="T155" s="225"/>
      <c r="AT155" s="226" t="s">
        <v>155</v>
      </c>
      <c r="AU155" s="226" t="s">
        <v>88</v>
      </c>
      <c r="AV155" s="14" t="s">
        <v>86</v>
      </c>
      <c r="AW155" s="14" t="s">
        <v>34</v>
      </c>
      <c r="AX155" s="14" t="s">
        <v>79</v>
      </c>
      <c r="AY155" s="226" t="s">
        <v>146</v>
      </c>
    </row>
    <row r="156" spans="1:65" s="14" customFormat="1" ht="11.25">
      <c r="B156" s="217"/>
      <c r="C156" s="218"/>
      <c r="D156" s="207" t="s">
        <v>155</v>
      </c>
      <c r="E156" s="219" t="s">
        <v>1</v>
      </c>
      <c r="F156" s="220" t="s">
        <v>831</v>
      </c>
      <c r="G156" s="218"/>
      <c r="H156" s="219" t="s">
        <v>1</v>
      </c>
      <c r="I156" s="221"/>
      <c r="J156" s="218"/>
      <c r="K156" s="218"/>
      <c r="L156" s="222"/>
      <c r="M156" s="223"/>
      <c r="N156" s="224"/>
      <c r="O156" s="224"/>
      <c r="P156" s="224"/>
      <c r="Q156" s="224"/>
      <c r="R156" s="224"/>
      <c r="S156" s="224"/>
      <c r="T156" s="225"/>
      <c r="AT156" s="226" t="s">
        <v>155</v>
      </c>
      <c r="AU156" s="226" t="s">
        <v>88</v>
      </c>
      <c r="AV156" s="14" t="s">
        <v>86</v>
      </c>
      <c r="AW156" s="14" t="s">
        <v>34</v>
      </c>
      <c r="AX156" s="14" t="s">
        <v>79</v>
      </c>
      <c r="AY156" s="226" t="s">
        <v>146</v>
      </c>
    </row>
    <row r="157" spans="1:65" s="13" customFormat="1" ht="11.25">
      <c r="B157" s="205"/>
      <c r="C157" s="206"/>
      <c r="D157" s="207" t="s">
        <v>155</v>
      </c>
      <c r="E157" s="208" t="s">
        <v>1</v>
      </c>
      <c r="F157" s="209" t="s">
        <v>832</v>
      </c>
      <c r="G157" s="206"/>
      <c r="H157" s="210">
        <v>22.308</v>
      </c>
      <c r="I157" s="211"/>
      <c r="J157" s="206"/>
      <c r="K157" s="206"/>
      <c r="L157" s="212"/>
      <c r="M157" s="213"/>
      <c r="N157" s="214"/>
      <c r="O157" s="214"/>
      <c r="P157" s="214"/>
      <c r="Q157" s="214"/>
      <c r="R157" s="214"/>
      <c r="S157" s="214"/>
      <c r="T157" s="215"/>
      <c r="AT157" s="216" t="s">
        <v>155</v>
      </c>
      <c r="AU157" s="216" t="s">
        <v>88</v>
      </c>
      <c r="AV157" s="13" t="s">
        <v>88</v>
      </c>
      <c r="AW157" s="13" t="s">
        <v>34</v>
      </c>
      <c r="AX157" s="13" t="s">
        <v>79</v>
      </c>
      <c r="AY157" s="216" t="s">
        <v>146</v>
      </c>
    </row>
    <row r="158" spans="1:65" s="13" customFormat="1" ht="11.25">
      <c r="B158" s="205"/>
      <c r="C158" s="206"/>
      <c r="D158" s="207" t="s">
        <v>155</v>
      </c>
      <c r="E158" s="208" t="s">
        <v>1</v>
      </c>
      <c r="F158" s="209" t="s">
        <v>833</v>
      </c>
      <c r="G158" s="206"/>
      <c r="H158" s="210">
        <v>2.2120000000000002</v>
      </c>
      <c r="I158" s="211"/>
      <c r="J158" s="206"/>
      <c r="K158" s="206"/>
      <c r="L158" s="212"/>
      <c r="M158" s="213"/>
      <c r="N158" s="214"/>
      <c r="O158" s="214"/>
      <c r="P158" s="214"/>
      <c r="Q158" s="214"/>
      <c r="R158" s="214"/>
      <c r="S158" s="214"/>
      <c r="T158" s="215"/>
      <c r="AT158" s="216" t="s">
        <v>155</v>
      </c>
      <c r="AU158" s="216" t="s">
        <v>88</v>
      </c>
      <c r="AV158" s="13" t="s">
        <v>88</v>
      </c>
      <c r="AW158" s="13" t="s">
        <v>34</v>
      </c>
      <c r="AX158" s="13" t="s">
        <v>79</v>
      </c>
      <c r="AY158" s="216" t="s">
        <v>146</v>
      </c>
    </row>
    <row r="159" spans="1:65" s="16" customFormat="1" ht="11.25">
      <c r="B159" s="257"/>
      <c r="C159" s="258"/>
      <c r="D159" s="207" t="s">
        <v>155</v>
      </c>
      <c r="E159" s="259" t="s">
        <v>1</v>
      </c>
      <c r="F159" s="260" t="s">
        <v>834</v>
      </c>
      <c r="G159" s="258"/>
      <c r="H159" s="261">
        <v>24.52</v>
      </c>
      <c r="I159" s="262"/>
      <c r="J159" s="258"/>
      <c r="K159" s="258"/>
      <c r="L159" s="263"/>
      <c r="M159" s="264"/>
      <c r="N159" s="265"/>
      <c r="O159" s="265"/>
      <c r="P159" s="265"/>
      <c r="Q159" s="265"/>
      <c r="R159" s="265"/>
      <c r="S159" s="265"/>
      <c r="T159" s="266"/>
      <c r="AT159" s="267" t="s">
        <v>155</v>
      </c>
      <c r="AU159" s="267" t="s">
        <v>88</v>
      </c>
      <c r="AV159" s="16" t="s">
        <v>162</v>
      </c>
      <c r="AW159" s="16" t="s">
        <v>34</v>
      </c>
      <c r="AX159" s="16" t="s">
        <v>79</v>
      </c>
      <c r="AY159" s="267" t="s">
        <v>146</v>
      </c>
    </row>
    <row r="160" spans="1:65" s="14" customFormat="1" ht="11.25">
      <c r="B160" s="217"/>
      <c r="C160" s="218"/>
      <c r="D160" s="207" t="s">
        <v>155</v>
      </c>
      <c r="E160" s="219" t="s">
        <v>1</v>
      </c>
      <c r="F160" s="220" t="s">
        <v>835</v>
      </c>
      <c r="G160" s="218"/>
      <c r="H160" s="219" t="s">
        <v>1</v>
      </c>
      <c r="I160" s="221"/>
      <c r="J160" s="218"/>
      <c r="K160" s="218"/>
      <c r="L160" s="222"/>
      <c r="M160" s="223"/>
      <c r="N160" s="224"/>
      <c r="O160" s="224"/>
      <c r="P160" s="224"/>
      <c r="Q160" s="224"/>
      <c r="R160" s="224"/>
      <c r="S160" s="224"/>
      <c r="T160" s="225"/>
      <c r="AT160" s="226" t="s">
        <v>155</v>
      </c>
      <c r="AU160" s="226" t="s">
        <v>88</v>
      </c>
      <c r="AV160" s="14" t="s">
        <v>86</v>
      </c>
      <c r="AW160" s="14" t="s">
        <v>34</v>
      </c>
      <c r="AX160" s="14" t="s">
        <v>79</v>
      </c>
      <c r="AY160" s="226" t="s">
        <v>146</v>
      </c>
    </row>
    <row r="161" spans="1:65" s="13" customFormat="1" ht="11.25">
      <c r="B161" s="205"/>
      <c r="C161" s="206"/>
      <c r="D161" s="207" t="s">
        <v>155</v>
      </c>
      <c r="E161" s="208" t="s">
        <v>1</v>
      </c>
      <c r="F161" s="209" t="s">
        <v>836</v>
      </c>
      <c r="G161" s="206"/>
      <c r="H161" s="210">
        <v>39.872</v>
      </c>
      <c r="I161" s="211"/>
      <c r="J161" s="206"/>
      <c r="K161" s="206"/>
      <c r="L161" s="212"/>
      <c r="M161" s="213"/>
      <c r="N161" s="214"/>
      <c r="O161" s="214"/>
      <c r="P161" s="214"/>
      <c r="Q161" s="214"/>
      <c r="R161" s="214"/>
      <c r="S161" s="214"/>
      <c r="T161" s="215"/>
      <c r="AT161" s="216" t="s">
        <v>155</v>
      </c>
      <c r="AU161" s="216" t="s">
        <v>88</v>
      </c>
      <c r="AV161" s="13" t="s">
        <v>88</v>
      </c>
      <c r="AW161" s="13" t="s">
        <v>34</v>
      </c>
      <c r="AX161" s="13" t="s">
        <v>79</v>
      </c>
      <c r="AY161" s="216" t="s">
        <v>146</v>
      </c>
    </row>
    <row r="162" spans="1:65" s="13" customFormat="1" ht="11.25">
      <c r="B162" s="205"/>
      <c r="C162" s="206"/>
      <c r="D162" s="207" t="s">
        <v>155</v>
      </c>
      <c r="E162" s="208" t="s">
        <v>1</v>
      </c>
      <c r="F162" s="209" t="s">
        <v>837</v>
      </c>
      <c r="G162" s="206"/>
      <c r="H162" s="210">
        <v>4.5199999999999996</v>
      </c>
      <c r="I162" s="211"/>
      <c r="J162" s="206"/>
      <c r="K162" s="206"/>
      <c r="L162" s="212"/>
      <c r="M162" s="213"/>
      <c r="N162" s="214"/>
      <c r="O162" s="214"/>
      <c r="P162" s="214"/>
      <c r="Q162" s="214"/>
      <c r="R162" s="214"/>
      <c r="S162" s="214"/>
      <c r="T162" s="215"/>
      <c r="AT162" s="216" t="s">
        <v>155</v>
      </c>
      <c r="AU162" s="216" t="s">
        <v>88</v>
      </c>
      <c r="AV162" s="13" t="s">
        <v>88</v>
      </c>
      <c r="AW162" s="13" t="s">
        <v>34</v>
      </c>
      <c r="AX162" s="13" t="s">
        <v>79</v>
      </c>
      <c r="AY162" s="216" t="s">
        <v>146</v>
      </c>
    </row>
    <row r="163" spans="1:65" s="16" customFormat="1" ht="11.25">
      <c r="B163" s="257"/>
      <c r="C163" s="258"/>
      <c r="D163" s="207" t="s">
        <v>155</v>
      </c>
      <c r="E163" s="259" t="s">
        <v>1</v>
      </c>
      <c r="F163" s="260" t="s">
        <v>834</v>
      </c>
      <c r="G163" s="258"/>
      <c r="H163" s="261">
        <v>44.392000000000003</v>
      </c>
      <c r="I163" s="262"/>
      <c r="J163" s="258"/>
      <c r="K163" s="258"/>
      <c r="L163" s="263"/>
      <c r="M163" s="264"/>
      <c r="N163" s="265"/>
      <c r="O163" s="265"/>
      <c r="P163" s="265"/>
      <c r="Q163" s="265"/>
      <c r="R163" s="265"/>
      <c r="S163" s="265"/>
      <c r="T163" s="266"/>
      <c r="AT163" s="267" t="s">
        <v>155</v>
      </c>
      <c r="AU163" s="267" t="s">
        <v>88</v>
      </c>
      <c r="AV163" s="16" t="s">
        <v>162</v>
      </c>
      <c r="AW163" s="16" t="s">
        <v>34</v>
      </c>
      <c r="AX163" s="16" t="s">
        <v>79</v>
      </c>
      <c r="AY163" s="267" t="s">
        <v>146</v>
      </c>
    </row>
    <row r="164" spans="1:65" s="15" customFormat="1" ht="11.25">
      <c r="B164" s="227"/>
      <c r="C164" s="228"/>
      <c r="D164" s="207" t="s">
        <v>155</v>
      </c>
      <c r="E164" s="229" t="s">
        <v>1</v>
      </c>
      <c r="F164" s="230" t="s">
        <v>170</v>
      </c>
      <c r="G164" s="228"/>
      <c r="H164" s="231">
        <v>68.912000000000006</v>
      </c>
      <c r="I164" s="232"/>
      <c r="J164" s="228"/>
      <c r="K164" s="228"/>
      <c r="L164" s="233"/>
      <c r="M164" s="234"/>
      <c r="N164" s="235"/>
      <c r="O164" s="235"/>
      <c r="P164" s="235"/>
      <c r="Q164" s="235"/>
      <c r="R164" s="235"/>
      <c r="S164" s="235"/>
      <c r="T164" s="236"/>
      <c r="AT164" s="237" t="s">
        <v>155</v>
      </c>
      <c r="AU164" s="237" t="s">
        <v>88</v>
      </c>
      <c r="AV164" s="15" t="s">
        <v>153</v>
      </c>
      <c r="AW164" s="15" t="s">
        <v>34</v>
      </c>
      <c r="AX164" s="15" t="s">
        <v>86</v>
      </c>
      <c r="AY164" s="237" t="s">
        <v>146</v>
      </c>
    </row>
    <row r="165" spans="1:65" s="2" customFormat="1" ht="24.2" customHeight="1">
      <c r="A165" s="35"/>
      <c r="B165" s="36"/>
      <c r="C165" s="192" t="s">
        <v>212</v>
      </c>
      <c r="D165" s="192" t="s">
        <v>148</v>
      </c>
      <c r="E165" s="193" t="s">
        <v>665</v>
      </c>
      <c r="F165" s="194" t="s">
        <v>666</v>
      </c>
      <c r="G165" s="195" t="s">
        <v>159</v>
      </c>
      <c r="H165" s="196">
        <v>103.36799999999999</v>
      </c>
      <c r="I165" s="197"/>
      <c r="J165" s="198">
        <f>ROUND(I165*H165,2)</f>
        <v>0</v>
      </c>
      <c r="K165" s="194" t="s">
        <v>152</v>
      </c>
      <c r="L165" s="40"/>
      <c r="M165" s="199" t="s">
        <v>1</v>
      </c>
      <c r="N165" s="200" t="s">
        <v>44</v>
      </c>
      <c r="O165" s="72"/>
      <c r="P165" s="201">
        <f>O165*H165</f>
        <v>0</v>
      </c>
      <c r="Q165" s="201">
        <v>1.4E-5</v>
      </c>
      <c r="R165" s="201">
        <f>Q165*H165</f>
        <v>1.4471519999999999E-3</v>
      </c>
      <c r="S165" s="201">
        <v>0</v>
      </c>
      <c r="T165" s="202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03" t="s">
        <v>153</v>
      </c>
      <c r="AT165" s="203" t="s">
        <v>148</v>
      </c>
      <c r="AU165" s="203" t="s">
        <v>88</v>
      </c>
      <c r="AY165" s="18" t="s">
        <v>146</v>
      </c>
      <c r="BE165" s="204">
        <f>IF(N165="základní",J165,0)</f>
        <v>0</v>
      </c>
      <c r="BF165" s="204">
        <f>IF(N165="snížená",J165,0)</f>
        <v>0</v>
      </c>
      <c r="BG165" s="204">
        <f>IF(N165="zákl. přenesená",J165,0)</f>
        <v>0</v>
      </c>
      <c r="BH165" s="204">
        <f>IF(N165="sníž. přenesená",J165,0)</f>
        <v>0</v>
      </c>
      <c r="BI165" s="204">
        <f>IF(N165="nulová",J165,0)</f>
        <v>0</v>
      </c>
      <c r="BJ165" s="18" t="s">
        <v>86</v>
      </c>
      <c r="BK165" s="204">
        <f>ROUND(I165*H165,2)</f>
        <v>0</v>
      </c>
      <c r="BL165" s="18" t="s">
        <v>153</v>
      </c>
      <c r="BM165" s="203" t="s">
        <v>838</v>
      </c>
    </row>
    <row r="166" spans="1:65" s="14" customFormat="1" ht="11.25">
      <c r="B166" s="217"/>
      <c r="C166" s="218"/>
      <c r="D166" s="207" t="s">
        <v>155</v>
      </c>
      <c r="E166" s="219" t="s">
        <v>1</v>
      </c>
      <c r="F166" s="220" t="s">
        <v>825</v>
      </c>
      <c r="G166" s="218"/>
      <c r="H166" s="219" t="s">
        <v>1</v>
      </c>
      <c r="I166" s="221"/>
      <c r="J166" s="218"/>
      <c r="K166" s="218"/>
      <c r="L166" s="222"/>
      <c r="M166" s="223"/>
      <c r="N166" s="224"/>
      <c r="O166" s="224"/>
      <c r="P166" s="224"/>
      <c r="Q166" s="224"/>
      <c r="R166" s="224"/>
      <c r="S166" s="224"/>
      <c r="T166" s="225"/>
      <c r="AT166" s="226" t="s">
        <v>155</v>
      </c>
      <c r="AU166" s="226" t="s">
        <v>88</v>
      </c>
      <c r="AV166" s="14" t="s">
        <v>86</v>
      </c>
      <c r="AW166" s="14" t="s">
        <v>34</v>
      </c>
      <c r="AX166" s="14" t="s">
        <v>79</v>
      </c>
      <c r="AY166" s="226" t="s">
        <v>146</v>
      </c>
    </row>
    <row r="167" spans="1:65" s="14" customFormat="1" ht="11.25">
      <c r="B167" s="217"/>
      <c r="C167" s="218"/>
      <c r="D167" s="207" t="s">
        <v>155</v>
      </c>
      <c r="E167" s="219" t="s">
        <v>1</v>
      </c>
      <c r="F167" s="220" t="s">
        <v>328</v>
      </c>
      <c r="G167" s="218"/>
      <c r="H167" s="219" t="s">
        <v>1</v>
      </c>
      <c r="I167" s="221"/>
      <c r="J167" s="218"/>
      <c r="K167" s="218"/>
      <c r="L167" s="222"/>
      <c r="M167" s="223"/>
      <c r="N167" s="224"/>
      <c r="O167" s="224"/>
      <c r="P167" s="224"/>
      <c r="Q167" s="224"/>
      <c r="R167" s="224"/>
      <c r="S167" s="224"/>
      <c r="T167" s="225"/>
      <c r="AT167" s="226" t="s">
        <v>155</v>
      </c>
      <c r="AU167" s="226" t="s">
        <v>88</v>
      </c>
      <c r="AV167" s="14" t="s">
        <v>86</v>
      </c>
      <c r="AW167" s="14" t="s">
        <v>34</v>
      </c>
      <c r="AX167" s="14" t="s">
        <v>79</v>
      </c>
      <c r="AY167" s="226" t="s">
        <v>146</v>
      </c>
    </row>
    <row r="168" spans="1:65" s="14" customFormat="1" ht="11.25">
      <c r="B168" s="217"/>
      <c r="C168" s="218"/>
      <c r="D168" s="207" t="s">
        <v>155</v>
      </c>
      <c r="E168" s="219" t="s">
        <v>1</v>
      </c>
      <c r="F168" s="220" t="s">
        <v>668</v>
      </c>
      <c r="G168" s="218"/>
      <c r="H168" s="219" t="s">
        <v>1</v>
      </c>
      <c r="I168" s="221"/>
      <c r="J168" s="218"/>
      <c r="K168" s="218"/>
      <c r="L168" s="222"/>
      <c r="M168" s="223"/>
      <c r="N168" s="224"/>
      <c r="O168" s="224"/>
      <c r="P168" s="224"/>
      <c r="Q168" s="224"/>
      <c r="R168" s="224"/>
      <c r="S168" s="224"/>
      <c r="T168" s="225"/>
      <c r="AT168" s="226" t="s">
        <v>155</v>
      </c>
      <c r="AU168" s="226" t="s">
        <v>88</v>
      </c>
      <c r="AV168" s="14" t="s">
        <v>86</v>
      </c>
      <c r="AW168" s="14" t="s">
        <v>34</v>
      </c>
      <c r="AX168" s="14" t="s">
        <v>79</v>
      </c>
      <c r="AY168" s="226" t="s">
        <v>146</v>
      </c>
    </row>
    <row r="169" spans="1:65" s="14" customFormat="1" ht="11.25">
      <c r="B169" s="217"/>
      <c r="C169" s="218"/>
      <c r="D169" s="207" t="s">
        <v>155</v>
      </c>
      <c r="E169" s="219" t="s">
        <v>1</v>
      </c>
      <c r="F169" s="220" t="s">
        <v>831</v>
      </c>
      <c r="G169" s="218"/>
      <c r="H169" s="219" t="s">
        <v>1</v>
      </c>
      <c r="I169" s="221"/>
      <c r="J169" s="218"/>
      <c r="K169" s="218"/>
      <c r="L169" s="222"/>
      <c r="M169" s="223"/>
      <c r="N169" s="224"/>
      <c r="O169" s="224"/>
      <c r="P169" s="224"/>
      <c r="Q169" s="224"/>
      <c r="R169" s="224"/>
      <c r="S169" s="224"/>
      <c r="T169" s="225"/>
      <c r="AT169" s="226" t="s">
        <v>155</v>
      </c>
      <c r="AU169" s="226" t="s">
        <v>88</v>
      </c>
      <c r="AV169" s="14" t="s">
        <v>86</v>
      </c>
      <c r="AW169" s="14" t="s">
        <v>34</v>
      </c>
      <c r="AX169" s="14" t="s">
        <v>79</v>
      </c>
      <c r="AY169" s="226" t="s">
        <v>146</v>
      </c>
    </row>
    <row r="170" spans="1:65" s="13" customFormat="1" ht="11.25">
      <c r="B170" s="205"/>
      <c r="C170" s="206"/>
      <c r="D170" s="207" t="s">
        <v>155</v>
      </c>
      <c r="E170" s="208" t="s">
        <v>1</v>
      </c>
      <c r="F170" s="209" t="s">
        <v>839</v>
      </c>
      <c r="G170" s="206"/>
      <c r="H170" s="210">
        <v>33.462000000000003</v>
      </c>
      <c r="I170" s="211"/>
      <c r="J170" s="206"/>
      <c r="K170" s="206"/>
      <c r="L170" s="212"/>
      <c r="M170" s="213"/>
      <c r="N170" s="214"/>
      <c r="O170" s="214"/>
      <c r="P170" s="214"/>
      <c r="Q170" s="214"/>
      <c r="R170" s="214"/>
      <c r="S170" s="214"/>
      <c r="T170" s="215"/>
      <c r="AT170" s="216" t="s">
        <v>155</v>
      </c>
      <c r="AU170" s="216" t="s">
        <v>88</v>
      </c>
      <c r="AV170" s="13" t="s">
        <v>88</v>
      </c>
      <c r="AW170" s="13" t="s">
        <v>34</v>
      </c>
      <c r="AX170" s="13" t="s">
        <v>79</v>
      </c>
      <c r="AY170" s="216" t="s">
        <v>146</v>
      </c>
    </row>
    <row r="171" spans="1:65" s="13" customFormat="1" ht="11.25">
      <c r="B171" s="205"/>
      <c r="C171" s="206"/>
      <c r="D171" s="207" t="s">
        <v>155</v>
      </c>
      <c r="E171" s="208" t="s">
        <v>1</v>
      </c>
      <c r="F171" s="209" t="s">
        <v>840</v>
      </c>
      <c r="G171" s="206"/>
      <c r="H171" s="210">
        <v>3.3180000000000001</v>
      </c>
      <c r="I171" s="211"/>
      <c r="J171" s="206"/>
      <c r="K171" s="206"/>
      <c r="L171" s="212"/>
      <c r="M171" s="213"/>
      <c r="N171" s="214"/>
      <c r="O171" s="214"/>
      <c r="P171" s="214"/>
      <c r="Q171" s="214"/>
      <c r="R171" s="214"/>
      <c r="S171" s="214"/>
      <c r="T171" s="215"/>
      <c r="AT171" s="216" t="s">
        <v>155</v>
      </c>
      <c r="AU171" s="216" t="s">
        <v>88</v>
      </c>
      <c r="AV171" s="13" t="s">
        <v>88</v>
      </c>
      <c r="AW171" s="13" t="s">
        <v>34</v>
      </c>
      <c r="AX171" s="13" t="s">
        <v>79</v>
      </c>
      <c r="AY171" s="216" t="s">
        <v>146</v>
      </c>
    </row>
    <row r="172" spans="1:65" s="16" customFormat="1" ht="11.25">
      <c r="B172" s="257"/>
      <c r="C172" s="258"/>
      <c r="D172" s="207" t="s">
        <v>155</v>
      </c>
      <c r="E172" s="259" t="s">
        <v>1</v>
      </c>
      <c r="F172" s="260" t="s">
        <v>834</v>
      </c>
      <c r="G172" s="258"/>
      <c r="H172" s="261">
        <v>36.78</v>
      </c>
      <c r="I172" s="262"/>
      <c r="J172" s="258"/>
      <c r="K172" s="258"/>
      <c r="L172" s="263"/>
      <c r="M172" s="264"/>
      <c r="N172" s="265"/>
      <c r="O172" s="265"/>
      <c r="P172" s="265"/>
      <c r="Q172" s="265"/>
      <c r="R172" s="265"/>
      <c r="S172" s="265"/>
      <c r="T172" s="266"/>
      <c r="AT172" s="267" t="s">
        <v>155</v>
      </c>
      <c r="AU172" s="267" t="s">
        <v>88</v>
      </c>
      <c r="AV172" s="16" t="s">
        <v>162</v>
      </c>
      <c r="AW172" s="16" t="s">
        <v>34</v>
      </c>
      <c r="AX172" s="16" t="s">
        <v>79</v>
      </c>
      <c r="AY172" s="267" t="s">
        <v>146</v>
      </c>
    </row>
    <row r="173" spans="1:65" s="14" customFormat="1" ht="11.25">
      <c r="B173" s="217"/>
      <c r="C173" s="218"/>
      <c r="D173" s="207" t="s">
        <v>155</v>
      </c>
      <c r="E173" s="219" t="s">
        <v>1</v>
      </c>
      <c r="F173" s="220" t="s">
        <v>835</v>
      </c>
      <c r="G173" s="218"/>
      <c r="H173" s="219" t="s">
        <v>1</v>
      </c>
      <c r="I173" s="221"/>
      <c r="J173" s="218"/>
      <c r="K173" s="218"/>
      <c r="L173" s="222"/>
      <c r="M173" s="223"/>
      <c r="N173" s="224"/>
      <c r="O173" s="224"/>
      <c r="P173" s="224"/>
      <c r="Q173" s="224"/>
      <c r="R173" s="224"/>
      <c r="S173" s="224"/>
      <c r="T173" s="225"/>
      <c r="AT173" s="226" t="s">
        <v>155</v>
      </c>
      <c r="AU173" s="226" t="s">
        <v>88</v>
      </c>
      <c r="AV173" s="14" t="s">
        <v>86</v>
      </c>
      <c r="AW173" s="14" t="s">
        <v>34</v>
      </c>
      <c r="AX173" s="14" t="s">
        <v>79</v>
      </c>
      <c r="AY173" s="226" t="s">
        <v>146</v>
      </c>
    </row>
    <row r="174" spans="1:65" s="13" customFormat="1" ht="11.25">
      <c r="B174" s="205"/>
      <c r="C174" s="206"/>
      <c r="D174" s="207" t="s">
        <v>155</v>
      </c>
      <c r="E174" s="208" t="s">
        <v>1</v>
      </c>
      <c r="F174" s="209" t="s">
        <v>841</v>
      </c>
      <c r="G174" s="206"/>
      <c r="H174" s="210">
        <v>59.808</v>
      </c>
      <c r="I174" s="211"/>
      <c r="J174" s="206"/>
      <c r="K174" s="206"/>
      <c r="L174" s="212"/>
      <c r="M174" s="213"/>
      <c r="N174" s="214"/>
      <c r="O174" s="214"/>
      <c r="P174" s="214"/>
      <c r="Q174" s="214"/>
      <c r="R174" s="214"/>
      <c r="S174" s="214"/>
      <c r="T174" s="215"/>
      <c r="AT174" s="216" t="s">
        <v>155</v>
      </c>
      <c r="AU174" s="216" t="s">
        <v>88</v>
      </c>
      <c r="AV174" s="13" t="s">
        <v>88</v>
      </c>
      <c r="AW174" s="13" t="s">
        <v>34</v>
      </c>
      <c r="AX174" s="13" t="s">
        <v>79</v>
      </c>
      <c r="AY174" s="216" t="s">
        <v>146</v>
      </c>
    </row>
    <row r="175" spans="1:65" s="13" customFormat="1" ht="11.25">
      <c r="B175" s="205"/>
      <c r="C175" s="206"/>
      <c r="D175" s="207" t="s">
        <v>155</v>
      </c>
      <c r="E175" s="208" t="s">
        <v>1</v>
      </c>
      <c r="F175" s="209" t="s">
        <v>842</v>
      </c>
      <c r="G175" s="206"/>
      <c r="H175" s="210">
        <v>6.78</v>
      </c>
      <c r="I175" s="211"/>
      <c r="J175" s="206"/>
      <c r="K175" s="206"/>
      <c r="L175" s="212"/>
      <c r="M175" s="213"/>
      <c r="N175" s="214"/>
      <c r="O175" s="214"/>
      <c r="P175" s="214"/>
      <c r="Q175" s="214"/>
      <c r="R175" s="214"/>
      <c r="S175" s="214"/>
      <c r="T175" s="215"/>
      <c r="AT175" s="216" t="s">
        <v>155</v>
      </c>
      <c r="AU175" s="216" t="s">
        <v>88</v>
      </c>
      <c r="AV175" s="13" t="s">
        <v>88</v>
      </c>
      <c r="AW175" s="13" t="s">
        <v>34</v>
      </c>
      <c r="AX175" s="13" t="s">
        <v>79</v>
      </c>
      <c r="AY175" s="216" t="s">
        <v>146</v>
      </c>
    </row>
    <row r="176" spans="1:65" s="16" customFormat="1" ht="11.25">
      <c r="B176" s="257"/>
      <c r="C176" s="258"/>
      <c r="D176" s="207" t="s">
        <v>155</v>
      </c>
      <c r="E176" s="259" t="s">
        <v>1</v>
      </c>
      <c r="F176" s="260" t="s">
        <v>834</v>
      </c>
      <c r="G176" s="258"/>
      <c r="H176" s="261">
        <v>66.587999999999994</v>
      </c>
      <c r="I176" s="262"/>
      <c r="J176" s="258"/>
      <c r="K176" s="258"/>
      <c r="L176" s="263"/>
      <c r="M176" s="264"/>
      <c r="N176" s="265"/>
      <c r="O176" s="265"/>
      <c r="P176" s="265"/>
      <c r="Q176" s="265"/>
      <c r="R176" s="265"/>
      <c r="S176" s="265"/>
      <c r="T176" s="266"/>
      <c r="AT176" s="267" t="s">
        <v>155</v>
      </c>
      <c r="AU176" s="267" t="s">
        <v>88</v>
      </c>
      <c r="AV176" s="16" t="s">
        <v>162</v>
      </c>
      <c r="AW176" s="16" t="s">
        <v>34</v>
      </c>
      <c r="AX176" s="16" t="s">
        <v>79</v>
      </c>
      <c r="AY176" s="267" t="s">
        <v>146</v>
      </c>
    </row>
    <row r="177" spans="1:65" s="15" customFormat="1" ht="11.25">
      <c r="B177" s="227"/>
      <c r="C177" s="228"/>
      <c r="D177" s="207" t="s">
        <v>155</v>
      </c>
      <c r="E177" s="229" t="s">
        <v>1</v>
      </c>
      <c r="F177" s="230" t="s">
        <v>170</v>
      </c>
      <c r="G177" s="228"/>
      <c r="H177" s="231">
        <v>103.36799999999999</v>
      </c>
      <c r="I177" s="232"/>
      <c r="J177" s="228"/>
      <c r="K177" s="228"/>
      <c r="L177" s="233"/>
      <c r="M177" s="234"/>
      <c r="N177" s="235"/>
      <c r="O177" s="235"/>
      <c r="P177" s="235"/>
      <c r="Q177" s="235"/>
      <c r="R177" s="235"/>
      <c r="S177" s="235"/>
      <c r="T177" s="236"/>
      <c r="AT177" s="237" t="s">
        <v>155</v>
      </c>
      <c r="AU177" s="237" t="s">
        <v>88</v>
      </c>
      <c r="AV177" s="15" t="s">
        <v>153</v>
      </c>
      <c r="AW177" s="15" t="s">
        <v>34</v>
      </c>
      <c r="AX177" s="15" t="s">
        <v>86</v>
      </c>
      <c r="AY177" s="237" t="s">
        <v>146</v>
      </c>
    </row>
    <row r="178" spans="1:65" s="2" customFormat="1" ht="37.9" customHeight="1">
      <c r="A178" s="35"/>
      <c r="B178" s="36"/>
      <c r="C178" s="192" t="s">
        <v>217</v>
      </c>
      <c r="D178" s="192" t="s">
        <v>148</v>
      </c>
      <c r="E178" s="193" t="s">
        <v>671</v>
      </c>
      <c r="F178" s="194" t="s">
        <v>672</v>
      </c>
      <c r="G178" s="195" t="s">
        <v>159</v>
      </c>
      <c r="H178" s="196">
        <v>11.88</v>
      </c>
      <c r="I178" s="197"/>
      <c r="J178" s="198">
        <f>ROUND(I178*H178,2)</f>
        <v>0</v>
      </c>
      <c r="K178" s="194" t="s">
        <v>152</v>
      </c>
      <c r="L178" s="40"/>
      <c r="M178" s="199" t="s">
        <v>1</v>
      </c>
      <c r="N178" s="200" t="s">
        <v>44</v>
      </c>
      <c r="O178" s="72"/>
      <c r="P178" s="201">
        <f>O178*H178</f>
        <v>0</v>
      </c>
      <c r="Q178" s="201">
        <v>0</v>
      </c>
      <c r="R178" s="201">
        <f>Q178*H178</f>
        <v>0</v>
      </c>
      <c r="S178" s="201">
        <v>0</v>
      </c>
      <c r="T178" s="202">
        <f>S178*H178</f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203" t="s">
        <v>153</v>
      </c>
      <c r="AT178" s="203" t="s">
        <v>148</v>
      </c>
      <c r="AU178" s="203" t="s">
        <v>88</v>
      </c>
      <c r="AY178" s="18" t="s">
        <v>146</v>
      </c>
      <c r="BE178" s="204">
        <f>IF(N178="základní",J178,0)</f>
        <v>0</v>
      </c>
      <c r="BF178" s="204">
        <f>IF(N178="snížená",J178,0)</f>
        <v>0</v>
      </c>
      <c r="BG178" s="204">
        <f>IF(N178="zákl. přenesená",J178,0)</f>
        <v>0</v>
      </c>
      <c r="BH178" s="204">
        <f>IF(N178="sníž. přenesená",J178,0)</f>
        <v>0</v>
      </c>
      <c r="BI178" s="204">
        <f>IF(N178="nulová",J178,0)</f>
        <v>0</v>
      </c>
      <c r="BJ178" s="18" t="s">
        <v>86</v>
      </c>
      <c r="BK178" s="204">
        <f>ROUND(I178*H178,2)</f>
        <v>0</v>
      </c>
      <c r="BL178" s="18" t="s">
        <v>153</v>
      </c>
      <c r="BM178" s="203" t="s">
        <v>843</v>
      </c>
    </row>
    <row r="179" spans="1:65" s="13" customFormat="1" ht="11.25">
      <c r="B179" s="205"/>
      <c r="C179" s="206"/>
      <c r="D179" s="207" t="s">
        <v>155</v>
      </c>
      <c r="E179" s="208" t="s">
        <v>1</v>
      </c>
      <c r="F179" s="209" t="s">
        <v>844</v>
      </c>
      <c r="G179" s="206"/>
      <c r="H179" s="210">
        <v>11.88</v>
      </c>
      <c r="I179" s="211"/>
      <c r="J179" s="206"/>
      <c r="K179" s="206"/>
      <c r="L179" s="212"/>
      <c r="M179" s="213"/>
      <c r="N179" s="214"/>
      <c r="O179" s="214"/>
      <c r="P179" s="214"/>
      <c r="Q179" s="214"/>
      <c r="R179" s="214"/>
      <c r="S179" s="214"/>
      <c r="T179" s="215"/>
      <c r="AT179" s="216" t="s">
        <v>155</v>
      </c>
      <c r="AU179" s="216" t="s">
        <v>88</v>
      </c>
      <c r="AV179" s="13" t="s">
        <v>88</v>
      </c>
      <c r="AW179" s="13" t="s">
        <v>34</v>
      </c>
      <c r="AX179" s="13" t="s">
        <v>86</v>
      </c>
      <c r="AY179" s="216" t="s">
        <v>146</v>
      </c>
    </row>
    <row r="180" spans="1:65" s="2" customFormat="1" ht="37.9" customHeight="1">
      <c r="A180" s="35"/>
      <c r="B180" s="36"/>
      <c r="C180" s="192" t="s">
        <v>222</v>
      </c>
      <c r="D180" s="192" t="s">
        <v>148</v>
      </c>
      <c r="E180" s="193" t="s">
        <v>845</v>
      </c>
      <c r="F180" s="194" t="s">
        <v>846</v>
      </c>
      <c r="G180" s="195" t="s">
        <v>151</v>
      </c>
      <c r="H180" s="196">
        <v>334.27</v>
      </c>
      <c r="I180" s="197"/>
      <c r="J180" s="198">
        <f>ROUND(I180*H180,2)</f>
        <v>0</v>
      </c>
      <c r="K180" s="194" t="s">
        <v>152</v>
      </c>
      <c r="L180" s="40"/>
      <c r="M180" s="199" t="s">
        <v>1</v>
      </c>
      <c r="N180" s="200" t="s">
        <v>44</v>
      </c>
      <c r="O180" s="72"/>
      <c r="P180" s="201">
        <f>O180*H180</f>
        <v>0</v>
      </c>
      <c r="Q180" s="201">
        <v>5.8135999999999995E-4</v>
      </c>
      <c r="R180" s="201">
        <f>Q180*H180</f>
        <v>0.19433120719999997</v>
      </c>
      <c r="S180" s="201">
        <v>0</v>
      </c>
      <c r="T180" s="202">
        <f>S180*H180</f>
        <v>0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203" t="s">
        <v>153</v>
      </c>
      <c r="AT180" s="203" t="s">
        <v>148</v>
      </c>
      <c r="AU180" s="203" t="s">
        <v>88</v>
      </c>
      <c r="AY180" s="18" t="s">
        <v>146</v>
      </c>
      <c r="BE180" s="204">
        <f>IF(N180="základní",J180,0)</f>
        <v>0</v>
      </c>
      <c r="BF180" s="204">
        <f>IF(N180="snížená",J180,0)</f>
        <v>0</v>
      </c>
      <c r="BG180" s="204">
        <f>IF(N180="zákl. přenesená",J180,0)</f>
        <v>0</v>
      </c>
      <c r="BH180" s="204">
        <f>IF(N180="sníž. přenesená",J180,0)</f>
        <v>0</v>
      </c>
      <c r="BI180" s="204">
        <f>IF(N180="nulová",J180,0)</f>
        <v>0</v>
      </c>
      <c r="BJ180" s="18" t="s">
        <v>86</v>
      </c>
      <c r="BK180" s="204">
        <f>ROUND(I180*H180,2)</f>
        <v>0</v>
      </c>
      <c r="BL180" s="18" t="s">
        <v>153</v>
      </c>
      <c r="BM180" s="203" t="s">
        <v>847</v>
      </c>
    </row>
    <row r="181" spans="1:65" s="14" customFormat="1" ht="11.25">
      <c r="B181" s="217"/>
      <c r="C181" s="218"/>
      <c r="D181" s="207" t="s">
        <v>155</v>
      </c>
      <c r="E181" s="219" t="s">
        <v>1</v>
      </c>
      <c r="F181" s="220" t="s">
        <v>825</v>
      </c>
      <c r="G181" s="218"/>
      <c r="H181" s="219" t="s">
        <v>1</v>
      </c>
      <c r="I181" s="221"/>
      <c r="J181" s="218"/>
      <c r="K181" s="218"/>
      <c r="L181" s="222"/>
      <c r="M181" s="223"/>
      <c r="N181" s="224"/>
      <c r="O181" s="224"/>
      <c r="P181" s="224"/>
      <c r="Q181" s="224"/>
      <c r="R181" s="224"/>
      <c r="S181" s="224"/>
      <c r="T181" s="225"/>
      <c r="AT181" s="226" t="s">
        <v>155</v>
      </c>
      <c r="AU181" s="226" t="s">
        <v>88</v>
      </c>
      <c r="AV181" s="14" t="s">
        <v>86</v>
      </c>
      <c r="AW181" s="14" t="s">
        <v>34</v>
      </c>
      <c r="AX181" s="14" t="s">
        <v>79</v>
      </c>
      <c r="AY181" s="226" t="s">
        <v>146</v>
      </c>
    </row>
    <row r="182" spans="1:65" s="14" customFormat="1" ht="11.25">
      <c r="B182" s="217"/>
      <c r="C182" s="218"/>
      <c r="D182" s="207" t="s">
        <v>155</v>
      </c>
      <c r="E182" s="219" t="s">
        <v>1</v>
      </c>
      <c r="F182" s="220" t="s">
        <v>328</v>
      </c>
      <c r="G182" s="218"/>
      <c r="H182" s="219" t="s">
        <v>1</v>
      </c>
      <c r="I182" s="221"/>
      <c r="J182" s="218"/>
      <c r="K182" s="218"/>
      <c r="L182" s="222"/>
      <c r="M182" s="223"/>
      <c r="N182" s="224"/>
      <c r="O182" s="224"/>
      <c r="P182" s="224"/>
      <c r="Q182" s="224"/>
      <c r="R182" s="224"/>
      <c r="S182" s="224"/>
      <c r="T182" s="225"/>
      <c r="AT182" s="226" t="s">
        <v>155</v>
      </c>
      <c r="AU182" s="226" t="s">
        <v>88</v>
      </c>
      <c r="AV182" s="14" t="s">
        <v>86</v>
      </c>
      <c r="AW182" s="14" t="s">
        <v>34</v>
      </c>
      <c r="AX182" s="14" t="s">
        <v>79</v>
      </c>
      <c r="AY182" s="226" t="s">
        <v>146</v>
      </c>
    </row>
    <row r="183" spans="1:65" s="13" customFormat="1" ht="11.25">
      <c r="B183" s="205"/>
      <c r="C183" s="206"/>
      <c r="D183" s="207" t="s">
        <v>155</v>
      </c>
      <c r="E183" s="208" t="s">
        <v>1</v>
      </c>
      <c r="F183" s="209" t="s">
        <v>848</v>
      </c>
      <c r="G183" s="206"/>
      <c r="H183" s="210">
        <v>112.53</v>
      </c>
      <c r="I183" s="211"/>
      <c r="J183" s="206"/>
      <c r="K183" s="206"/>
      <c r="L183" s="212"/>
      <c r="M183" s="213"/>
      <c r="N183" s="214"/>
      <c r="O183" s="214"/>
      <c r="P183" s="214"/>
      <c r="Q183" s="214"/>
      <c r="R183" s="214"/>
      <c r="S183" s="214"/>
      <c r="T183" s="215"/>
      <c r="AT183" s="216" t="s">
        <v>155</v>
      </c>
      <c r="AU183" s="216" t="s">
        <v>88</v>
      </c>
      <c r="AV183" s="13" t="s">
        <v>88</v>
      </c>
      <c r="AW183" s="13" t="s">
        <v>34</v>
      </c>
      <c r="AX183" s="13" t="s">
        <v>79</v>
      </c>
      <c r="AY183" s="216" t="s">
        <v>146</v>
      </c>
    </row>
    <row r="184" spans="1:65" s="13" customFormat="1" ht="11.25">
      <c r="B184" s="205"/>
      <c r="C184" s="206"/>
      <c r="D184" s="207" t="s">
        <v>155</v>
      </c>
      <c r="E184" s="208" t="s">
        <v>1</v>
      </c>
      <c r="F184" s="209" t="s">
        <v>849</v>
      </c>
      <c r="G184" s="206"/>
      <c r="H184" s="210">
        <v>221.74</v>
      </c>
      <c r="I184" s="211"/>
      <c r="J184" s="206"/>
      <c r="K184" s="206"/>
      <c r="L184" s="212"/>
      <c r="M184" s="213"/>
      <c r="N184" s="214"/>
      <c r="O184" s="214"/>
      <c r="P184" s="214"/>
      <c r="Q184" s="214"/>
      <c r="R184" s="214"/>
      <c r="S184" s="214"/>
      <c r="T184" s="215"/>
      <c r="AT184" s="216" t="s">
        <v>155</v>
      </c>
      <c r="AU184" s="216" t="s">
        <v>88</v>
      </c>
      <c r="AV184" s="13" t="s">
        <v>88</v>
      </c>
      <c r="AW184" s="13" t="s">
        <v>34</v>
      </c>
      <c r="AX184" s="13" t="s">
        <v>79</v>
      </c>
      <c r="AY184" s="216" t="s">
        <v>146</v>
      </c>
    </row>
    <row r="185" spans="1:65" s="15" customFormat="1" ht="11.25">
      <c r="B185" s="227"/>
      <c r="C185" s="228"/>
      <c r="D185" s="207" t="s">
        <v>155</v>
      </c>
      <c r="E185" s="229" t="s">
        <v>1</v>
      </c>
      <c r="F185" s="230" t="s">
        <v>170</v>
      </c>
      <c r="G185" s="228"/>
      <c r="H185" s="231">
        <v>334.27</v>
      </c>
      <c r="I185" s="232"/>
      <c r="J185" s="228"/>
      <c r="K185" s="228"/>
      <c r="L185" s="233"/>
      <c r="M185" s="234"/>
      <c r="N185" s="235"/>
      <c r="O185" s="235"/>
      <c r="P185" s="235"/>
      <c r="Q185" s="235"/>
      <c r="R185" s="235"/>
      <c r="S185" s="235"/>
      <c r="T185" s="236"/>
      <c r="AT185" s="237" t="s">
        <v>155</v>
      </c>
      <c r="AU185" s="237" t="s">
        <v>88</v>
      </c>
      <c r="AV185" s="15" t="s">
        <v>153</v>
      </c>
      <c r="AW185" s="15" t="s">
        <v>34</v>
      </c>
      <c r="AX185" s="15" t="s">
        <v>86</v>
      </c>
      <c r="AY185" s="237" t="s">
        <v>146</v>
      </c>
    </row>
    <row r="186" spans="1:65" s="2" customFormat="1" ht="37.9" customHeight="1">
      <c r="A186" s="35"/>
      <c r="B186" s="36"/>
      <c r="C186" s="192" t="s">
        <v>8</v>
      </c>
      <c r="D186" s="192" t="s">
        <v>148</v>
      </c>
      <c r="E186" s="193" t="s">
        <v>850</v>
      </c>
      <c r="F186" s="194" t="s">
        <v>851</v>
      </c>
      <c r="G186" s="195" t="s">
        <v>151</v>
      </c>
      <c r="H186" s="196">
        <v>334.27</v>
      </c>
      <c r="I186" s="197"/>
      <c r="J186" s="198">
        <f>ROUND(I186*H186,2)</f>
        <v>0</v>
      </c>
      <c r="K186" s="194" t="s">
        <v>152</v>
      </c>
      <c r="L186" s="40"/>
      <c r="M186" s="199" t="s">
        <v>1</v>
      </c>
      <c r="N186" s="200" t="s">
        <v>44</v>
      </c>
      <c r="O186" s="72"/>
      <c r="P186" s="201">
        <f>O186*H186</f>
        <v>0</v>
      </c>
      <c r="Q186" s="201">
        <v>0</v>
      </c>
      <c r="R186" s="201">
        <f>Q186*H186</f>
        <v>0</v>
      </c>
      <c r="S186" s="201">
        <v>0</v>
      </c>
      <c r="T186" s="202">
        <f>S186*H186</f>
        <v>0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203" t="s">
        <v>153</v>
      </c>
      <c r="AT186" s="203" t="s">
        <v>148</v>
      </c>
      <c r="AU186" s="203" t="s">
        <v>88</v>
      </c>
      <c r="AY186" s="18" t="s">
        <v>146</v>
      </c>
      <c r="BE186" s="204">
        <f>IF(N186="základní",J186,0)</f>
        <v>0</v>
      </c>
      <c r="BF186" s="204">
        <f>IF(N186="snížená",J186,0)</f>
        <v>0</v>
      </c>
      <c r="BG186" s="204">
        <f>IF(N186="zákl. přenesená",J186,0)</f>
        <v>0</v>
      </c>
      <c r="BH186" s="204">
        <f>IF(N186="sníž. přenesená",J186,0)</f>
        <v>0</v>
      </c>
      <c r="BI186" s="204">
        <f>IF(N186="nulová",J186,0)</f>
        <v>0</v>
      </c>
      <c r="BJ186" s="18" t="s">
        <v>86</v>
      </c>
      <c r="BK186" s="204">
        <f>ROUND(I186*H186,2)</f>
        <v>0</v>
      </c>
      <c r="BL186" s="18" t="s">
        <v>153</v>
      </c>
      <c r="BM186" s="203" t="s">
        <v>852</v>
      </c>
    </row>
    <row r="187" spans="1:65" s="2" customFormat="1" ht="37.9" customHeight="1">
      <c r="A187" s="35"/>
      <c r="B187" s="36"/>
      <c r="C187" s="192" t="s">
        <v>229</v>
      </c>
      <c r="D187" s="192" t="s">
        <v>148</v>
      </c>
      <c r="E187" s="193" t="s">
        <v>853</v>
      </c>
      <c r="F187" s="194" t="s">
        <v>854</v>
      </c>
      <c r="G187" s="195" t="s">
        <v>220</v>
      </c>
      <c r="H187" s="196">
        <v>1</v>
      </c>
      <c r="I187" s="197"/>
      <c r="J187" s="198">
        <f>ROUND(I187*H187,2)</f>
        <v>0</v>
      </c>
      <c r="K187" s="194" t="s">
        <v>152</v>
      </c>
      <c r="L187" s="40"/>
      <c r="M187" s="199" t="s">
        <v>1</v>
      </c>
      <c r="N187" s="200" t="s">
        <v>44</v>
      </c>
      <c r="O187" s="72"/>
      <c r="P187" s="201">
        <f>O187*H187</f>
        <v>0</v>
      </c>
      <c r="Q187" s="201">
        <v>0</v>
      </c>
      <c r="R187" s="201">
        <f>Q187*H187</f>
        <v>0</v>
      </c>
      <c r="S187" s="201">
        <v>0</v>
      </c>
      <c r="T187" s="202">
        <f>S187*H187</f>
        <v>0</v>
      </c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R187" s="203" t="s">
        <v>153</v>
      </c>
      <c r="AT187" s="203" t="s">
        <v>148</v>
      </c>
      <c r="AU187" s="203" t="s">
        <v>88</v>
      </c>
      <c r="AY187" s="18" t="s">
        <v>146</v>
      </c>
      <c r="BE187" s="204">
        <f>IF(N187="základní",J187,0)</f>
        <v>0</v>
      </c>
      <c r="BF187" s="204">
        <f>IF(N187="snížená",J187,0)</f>
        <v>0</v>
      </c>
      <c r="BG187" s="204">
        <f>IF(N187="zákl. přenesená",J187,0)</f>
        <v>0</v>
      </c>
      <c r="BH187" s="204">
        <f>IF(N187="sníž. přenesená",J187,0)</f>
        <v>0</v>
      </c>
      <c r="BI187" s="204">
        <f>IF(N187="nulová",J187,0)</f>
        <v>0</v>
      </c>
      <c r="BJ187" s="18" t="s">
        <v>86</v>
      </c>
      <c r="BK187" s="204">
        <f>ROUND(I187*H187,2)</f>
        <v>0</v>
      </c>
      <c r="BL187" s="18" t="s">
        <v>153</v>
      </c>
      <c r="BM187" s="203" t="s">
        <v>855</v>
      </c>
    </row>
    <row r="188" spans="1:65" s="2" customFormat="1" ht="55.5" customHeight="1">
      <c r="A188" s="35"/>
      <c r="B188" s="36"/>
      <c r="C188" s="192" t="s">
        <v>233</v>
      </c>
      <c r="D188" s="192" t="s">
        <v>148</v>
      </c>
      <c r="E188" s="193" t="s">
        <v>856</v>
      </c>
      <c r="F188" s="194" t="s">
        <v>857</v>
      </c>
      <c r="G188" s="195" t="s">
        <v>220</v>
      </c>
      <c r="H188" s="196">
        <v>19</v>
      </c>
      <c r="I188" s="197"/>
      <c r="J188" s="198">
        <f>ROUND(I188*H188,2)</f>
        <v>0</v>
      </c>
      <c r="K188" s="194" t="s">
        <v>152</v>
      </c>
      <c r="L188" s="40"/>
      <c r="M188" s="199" t="s">
        <v>1</v>
      </c>
      <c r="N188" s="200" t="s">
        <v>44</v>
      </c>
      <c r="O188" s="72"/>
      <c r="P188" s="201">
        <f>O188*H188</f>
        <v>0</v>
      </c>
      <c r="Q188" s="201">
        <v>0</v>
      </c>
      <c r="R188" s="201">
        <f>Q188*H188</f>
        <v>0</v>
      </c>
      <c r="S188" s="201">
        <v>0</v>
      </c>
      <c r="T188" s="202">
        <f>S188*H188</f>
        <v>0</v>
      </c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R188" s="203" t="s">
        <v>153</v>
      </c>
      <c r="AT188" s="203" t="s">
        <v>148</v>
      </c>
      <c r="AU188" s="203" t="s">
        <v>88</v>
      </c>
      <c r="AY188" s="18" t="s">
        <v>146</v>
      </c>
      <c r="BE188" s="204">
        <f>IF(N188="základní",J188,0)</f>
        <v>0</v>
      </c>
      <c r="BF188" s="204">
        <f>IF(N188="snížená",J188,0)</f>
        <v>0</v>
      </c>
      <c r="BG188" s="204">
        <f>IF(N188="zákl. přenesená",J188,0)</f>
        <v>0</v>
      </c>
      <c r="BH188" s="204">
        <f>IF(N188="sníž. přenesená",J188,0)</f>
        <v>0</v>
      </c>
      <c r="BI188" s="204">
        <f>IF(N188="nulová",J188,0)</f>
        <v>0</v>
      </c>
      <c r="BJ188" s="18" t="s">
        <v>86</v>
      </c>
      <c r="BK188" s="204">
        <f>ROUND(I188*H188,2)</f>
        <v>0</v>
      </c>
      <c r="BL188" s="18" t="s">
        <v>153</v>
      </c>
      <c r="BM188" s="203" t="s">
        <v>858</v>
      </c>
    </row>
    <row r="189" spans="1:65" s="14" customFormat="1" ht="11.25">
      <c r="B189" s="217"/>
      <c r="C189" s="218"/>
      <c r="D189" s="207" t="s">
        <v>155</v>
      </c>
      <c r="E189" s="219" t="s">
        <v>1</v>
      </c>
      <c r="F189" s="220" t="s">
        <v>859</v>
      </c>
      <c r="G189" s="218"/>
      <c r="H189" s="219" t="s">
        <v>1</v>
      </c>
      <c r="I189" s="221"/>
      <c r="J189" s="218"/>
      <c r="K189" s="218"/>
      <c r="L189" s="222"/>
      <c r="M189" s="223"/>
      <c r="N189" s="224"/>
      <c r="O189" s="224"/>
      <c r="P189" s="224"/>
      <c r="Q189" s="224"/>
      <c r="R189" s="224"/>
      <c r="S189" s="224"/>
      <c r="T189" s="225"/>
      <c r="AT189" s="226" t="s">
        <v>155</v>
      </c>
      <c r="AU189" s="226" t="s">
        <v>88</v>
      </c>
      <c r="AV189" s="14" t="s">
        <v>86</v>
      </c>
      <c r="AW189" s="14" t="s">
        <v>34</v>
      </c>
      <c r="AX189" s="14" t="s">
        <v>79</v>
      </c>
      <c r="AY189" s="226" t="s">
        <v>146</v>
      </c>
    </row>
    <row r="190" spans="1:65" s="13" customFormat="1" ht="11.25">
      <c r="B190" s="205"/>
      <c r="C190" s="206"/>
      <c r="D190" s="207" t="s">
        <v>155</v>
      </c>
      <c r="E190" s="208" t="s">
        <v>1</v>
      </c>
      <c r="F190" s="209" t="s">
        <v>860</v>
      </c>
      <c r="G190" s="206"/>
      <c r="H190" s="210">
        <v>19</v>
      </c>
      <c r="I190" s="211"/>
      <c r="J190" s="206"/>
      <c r="K190" s="206"/>
      <c r="L190" s="212"/>
      <c r="M190" s="213"/>
      <c r="N190" s="214"/>
      <c r="O190" s="214"/>
      <c r="P190" s="214"/>
      <c r="Q190" s="214"/>
      <c r="R190" s="214"/>
      <c r="S190" s="214"/>
      <c r="T190" s="215"/>
      <c r="AT190" s="216" t="s">
        <v>155</v>
      </c>
      <c r="AU190" s="216" t="s">
        <v>88</v>
      </c>
      <c r="AV190" s="13" t="s">
        <v>88</v>
      </c>
      <c r="AW190" s="13" t="s">
        <v>34</v>
      </c>
      <c r="AX190" s="13" t="s">
        <v>86</v>
      </c>
      <c r="AY190" s="216" t="s">
        <v>146</v>
      </c>
    </row>
    <row r="191" spans="1:65" s="2" customFormat="1" ht="62.65" customHeight="1">
      <c r="A191" s="35"/>
      <c r="B191" s="36"/>
      <c r="C191" s="192" t="s">
        <v>237</v>
      </c>
      <c r="D191" s="192" t="s">
        <v>148</v>
      </c>
      <c r="E191" s="193" t="s">
        <v>163</v>
      </c>
      <c r="F191" s="194" t="s">
        <v>164</v>
      </c>
      <c r="G191" s="195" t="s">
        <v>159</v>
      </c>
      <c r="H191" s="196">
        <v>108.31</v>
      </c>
      <c r="I191" s="197"/>
      <c r="J191" s="198">
        <f>ROUND(I191*H191,2)</f>
        <v>0</v>
      </c>
      <c r="K191" s="194" t="s">
        <v>152</v>
      </c>
      <c r="L191" s="40"/>
      <c r="M191" s="199" t="s">
        <v>1</v>
      </c>
      <c r="N191" s="200" t="s">
        <v>44</v>
      </c>
      <c r="O191" s="72"/>
      <c r="P191" s="201">
        <f>O191*H191</f>
        <v>0</v>
      </c>
      <c r="Q191" s="201">
        <v>0</v>
      </c>
      <c r="R191" s="201">
        <f>Q191*H191</f>
        <v>0</v>
      </c>
      <c r="S191" s="201">
        <v>0</v>
      </c>
      <c r="T191" s="202">
        <f>S191*H191</f>
        <v>0</v>
      </c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R191" s="203" t="s">
        <v>153</v>
      </c>
      <c r="AT191" s="203" t="s">
        <v>148</v>
      </c>
      <c r="AU191" s="203" t="s">
        <v>88</v>
      </c>
      <c r="AY191" s="18" t="s">
        <v>146</v>
      </c>
      <c r="BE191" s="204">
        <f>IF(N191="základní",J191,0)</f>
        <v>0</v>
      </c>
      <c r="BF191" s="204">
        <f>IF(N191="snížená",J191,0)</f>
        <v>0</v>
      </c>
      <c r="BG191" s="204">
        <f>IF(N191="zákl. přenesená",J191,0)</f>
        <v>0</v>
      </c>
      <c r="BH191" s="204">
        <f>IF(N191="sníž. přenesená",J191,0)</f>
        <v>0</v>
      </c>
      <c r="BI191" s="204">
        <f>IF(N191="nulová",J191,0)</f>
        <v>0</v>
      </c>
      <c r="BJ191" s="18" t="s">
        <v>86</v>
      </c>
      <c r="BK191" s="204">
        <f>ROUND(I191*H191,2)</f>
        <v>0</v>
      </c>
      <c r="BL191" s="18" t="s">
        <v>153</v>
      </c>
      <c r="BM191" s="203" t="s">
        <v>861</v>
      </c>
    </row>
    <row r="192" spans="1:65" s="14" customFormat="1" ht="11.25">
      <c r="B192" s="217"/>
      <c r="C192" s="218"/>
      <c r="D192" s="207" t="s">
        <v>155</v>
      </c>
      <c r="E192" s="219" t="s">
        <v>1</v>
      </c>
      <c r="F192" s="220" t="s">
        <v>166</v>
      </c>
      <c r="G192" s="218"/>
      <c r="H192" s="219" t="s">
        <v>1</v>
      </c>
      <c r="I192" s="221"/>
      <c r="J192" s="218"/>
      <c r="K192" s="218"/>
      <c r="L192" s="222"/>
      <c r="M192" s="223"/>
      <c r="N192" s="224"/>
      <c r="O192" s="224"/>
      <c r="P192" s="224"/>
      <c r="Q192" s="224"/>
      <c r="R192" s="224"/>
      <c r="S192" s="224"/>
      <c r="T192" s="225"/>
      <c r="AT192" s="226" t="s">
        <v>155</v>
      </c>
      <c r="AU192" s="226" t="s">
        <v>88</v>
      </c>
      <c r="AV192" s="14" t="s">
        <v>86</v>
      </c>
      <c r="AW192" s="14" t="s">
        <v>34</v>
      </c>
      <c r="AX192" s="14" t="s">
        <v>79</v>
      </c>
      <c r="AY192" s="226" t="s">
        <v>146</v>
      </c>
    </row>
    <row r="193" spans="1:65" s="13" customFormat="1" ht="11.25">
      <c r="B193" s="205"/>
      <c r="C193" s="206"/>
      <c r="D193" s="207" t="s">
        <v>155</v>
      </c>
      <c r="E193" s="208" t="s">
        <v>1</v>
      </c>
      <c r="F193" s="209" t="s">
        <v>862</v>
      </c>
      <c r="G193" s="206"/>
      <c r="H193" s="210">
        <v>172.28</v>
      </c>
      <c r="I193" s="211"/>
      <c r="J193" s="206"/>
      <c r="K193" s="206"/>
      <c r="L193" s="212"/>
      <c r="M193" s="213"/>
      <c r="N193" s="214"/>
      <c r="O193" s="214"/>
      <c r="P193" s="214"/>
      <c r="Q193" s="214"/>
      <c r="R193" s="214"/>
      <c r="S193" s="214"/>
      <c r="T193" s="215"/>
      <c r="AT193" s="216" t="s">
        <v>155</v>
      </c>
      <c r="AU193" s="216" t="s">
        <v>88</v>
      </c>
      <c r="AV193" s="13" t="s">
        <v>88</v>
      </c>
      <c r="AW193" s="13" t="s">
        <v>34</v>
      </c>
      <c r="AX193" s="13" t="s">
        <v>79</v>
      </c>
      <c r="AY193" s="216" t="s">
        <v>146</v>
      </c>
    </row>
    <row r="194" spans="1:65" s="13" customFormat="1" ht="11.25">
      <c r="B194" s="205"/>
      <c r="C194" s="206"/>
      <c r="D194" s="207" t="s">
        <v>155</v>
      </c>
      <c r="E194" s="208" t="s">
        <v>1</v>
      </c>
      <c r="F194" s="209" t="s">
        <v>863</v>
      </c>
      <c r="G194" s="206"/>
      <c r="H194" s="210">
        <v>-63.97</v>
      </c>
      <c r="I194" s="211"/>
      <c r="J194" s="206"/>
      <c r="K194" s="206"/>
      <c r="L194" s="212"/>
      <c r="M194" s="213"/>
      <c r="N194" s="214"/>
      <c r="O194" s="214"/>
      <c r="P194" s="214"/>
      <c r="Q194" s="214"/>
      <c r="R194" s="214"/>
      <c r="S194" s="214"/>
      <c r="T194" s="215"/>
      <c r="AT194" s="216" t="s">
        <v>155</v>
      </c>
      <c r="AU194" s="216" t="s">
        <v>88</v>
      </c>
      <c r="AV194" s="13" t="s">
        <v>88</v>
      </c>
      <c r="AW194" s="13" t="s">
        <v>34</v>
      </c>
      <c r="AX194" s="13" t="s">
        <v>79</v>
      </c>
      <c r="AY194" s="216" t="s">
        <v>146</v>
      </c>
    </row>
    <row r="195" spans="1:65" s="15" customFormat="1" ht="11.25">
      <c r="B195" s="227"/>
      <c r="C195" s="228"/>
      <c r="D195" s="207" t="s">
        <v>155</v>
      </c>
      <c r="E195" s="229" t="s">
        <v>1</v>
      </c>
      <c r="F195" s="230" t="s">
        <v>170</v>
      </c>
      <c r="G195" s="228"/>
      <c r="H195" s="231">
        <v>108.31</v>
      </c>
      <c r="I195" s="232"/>
      <c r="J195" s="228"/>
      <c r="K195" s="228"/>
      <c r="L195" s="233"/>
      <c r="M195" s="234"/>
      <c r="N195" s="235"/>
      <c r="O195" s="235"/>
      <c r="P195" s="235"/>
      <c r="Q195" s="235"/>
      <c r="R195" s="235"/>
      <c r="S195" s="235"/>
      <c r="T195" s="236"/>
      <c r="AT195" s="237" t="s">
        <v>155</v>
      </c>
      <c r="AU195" s="237" t="s">
        <v>88</v>
      </c>
      <c r="AV195" s="15" t="s">
        <v>153</v>
      </c>
      <c r="AW195" s="15" t="s">
        <v>34</v>
      </c>
      <c r="AX195" s="15" t="s">
        <v>86</v>
      </c>
      <c r="AY195" s="237" t="s">
        <v>146</v>
      </c>
    </row>
    <row r="196" spans="1:65" s="2" customFormat="1" ht="66.75" customHeight="1">
      <c r="A196" s="35"/>
      <c r="B196" s="36"/>
      <c r="C196" s="192" t="s">
        <v>241</v>
      </c>
      <c r="D196" s="192" t="s">
        <v>148</v>
      </c>
      <c r="E196" s="193" t="s">
        <v>171</v>
      </c>
      <c r="F196" s="194" t="s">
        <v>172</v>
      </c>
      <c r="G196" s="195" t="s">
        <v>159</v>
      </c>
      <c r="H196" s="196">
        <v>541.54999999999995</v>
      </c>
      <c r="I196" s="197"/>
      <c r="J196" s="198">
        <f>ROUND(I196*H196,2)</f>
        <v>0</v>
      </c>
      <c r="K196" s="194" t="s">
        <v>152</v>
      </c>
      <c r="L196" s="40"/>
      <c r="M196" s="199" t="s">
        <v>1</v>
      </c>
      <c r="N196" s="200" t="s">
        <v>44</v>
      </c>
      <c r="O196" s="72"/>
      <c r="P196" s="201">
        <f>O196*H196</f>
        <v>0</v>
      </c>
      <c r="Q196" s="201">
        <v>0</v>
      </c>
      <c r="R196" s="201">
        <f>Q196*H196</f>
        <v>0</v>
      </c>
      <c r="S196" s="201">
        <v>0</v>
      </c>
      <c r="T196" s="202">
        <f>S196*H196</f>
        <v>0</v>
      </c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R196" s="203" t="s">
        <v>153</v>
      </c>
      <c r="AT196" s="203" t="s">
        <v>148</v>
      </c>
      <c r="AU196" s="203" t="s">
        <v>88</v>
      </c>
      <c r="AY196" s="18" t="s">
        <v>146</v>
      </c>
      <c r="BE196" s="204">
        <f>IF(N196="základní",J196,0)</f>
        <v>0</v>
      </c>
      <c r="BF196" s="204">
        <f>IF(N196="snížená",J196,0)</f>
        <v>0</v>
      </c>
      <c r="BG196" s="204">
        <f>IF(N196="zákl. přenesená",J196,0)</f>
        <v>0</v>
      </c>
      <c r="BH196" s="204">
        <f>IF(N196="sníž. přenesená",J196,0)</f>
        <v>0</v>
      </c>
      <c r="BI196" s="204">
        <f>IF(N196="nulová",J196,0)</f>
        <v>0</v>
      </c>
      <c r="BJ196" s="18" t="s">
        <v>86</v>
      </c>
      <c r="BK196" s="204">
        <f>ROUND(I196*H196,2)</f>
        <v>0</v>
      </c>
      <c r="BL196" s="18" t="s">
        <v>153</v>
      </c>
      <c r="BM196" s="203" t="s">
        <v>864</v>
      </c>
    </row>
    <row r="197" spans="1:65" s="14" customFormat="1" ht="11.25">
      <c r="B197" s="217"/>
      <c r="C197" s="218"/>
      <c r="D197" s="207" t="s">
        <v>155</v>
      </c>
      <c r="E197" s="219" t="s">
        <v>1</v>
      </c>
      <c r="F197" s="220" t="s">
        <v>358</v>
      </c>
      <c r="G197" s="218"/>
      <c r="H197" s="219" t="s">
        <v>1</v>
      </c>
      <c r="I197" s="221"/>
      <c r="J197" s="218"/>
      <c r="K197" s="218"/>
      <c r="L197" s="222"/>
      <c r="M197" s="223"/>
      <c r="N197" s="224"/>
      <c r="O197" s="224"/>
      <c r="P197" s="224"/>
      <c r="Q197" s="224"/>
      <c r="R197" s="224"/>
      <c r="S197" s="224"/>
      <c r="T197" s="225"/>
      <c r="AT197" s="226" t="s">
        <v>155</v>
      </c>
      <c r="AU197" s="226" t="s">
        <v>88</v>
      </c>
      <c r="AV197" s="14" t="s">
        <v>86</v>
      </c>
      <c r="AW197" s="14" t="s">
        <v>34</v>
      </c>
      <c r="AX197" s="14" t="s">
        <v>79</v>
      </c>
      <c r="AY197" s="226" t="s">
        <v>146</v>
      </c>
    </row>
    <row r="198" spans="1:65" s="13" customFormat="1" ht="11.25">
      <c r="B198" s="205"/>
      <c r="C198" s="206"/>
      <c r="D198" s="207" t="s">
        <v>155</v>
      </c>
      <c r="E198" s="208" t="s">
        <v>1</v>
      </c>
      <c r="F198" s="209" t="s">
        <v>865</v>
      </c>
      <c r="G198" s="206"/>
      <c r="H198" s="210">
        <v>541.54999999999995</v>
      </c>
      <c r="I198" s="211"/>
      <c r="J198" s="206"/>
      <c r="K198" s="206"/>
      <c r="L198" s="212"/>
      <c r="M198" s="213"/>
      <c r="N198" s="214"/>
      <c r="O198" s="214"/>
      <c r="P198" s="214"/>
      <c r="Q198" s="214"/>
      <c r="R198" s="214"/>
      <c r="S198" s="214"/>
      <c r="T198" s="215"/>
      <c r="AT198" s="216" t="s">
        <v>155</v>
      </c>
      <c r="AU198" s="216" t="s">
        <v>88</v>
      </c>
      <c r="AV198" s="13" t="s">
        <v>88</v>
      </c>
      <c r="AW198" s="13" t="s">
        <v>34</v>
      </c>
      <c r="AX198" s="13" t="s">
        <v>86</v>
      </c>
      <c r="AY198" s="216" t="s">
        <v>146</v>
      </c>
    </row>
    <row r="199" spans="1:65" s="2" customFormat="1" ht="44.25" customHeight="1">
      <c r="A199" s="35"/>
      <c r="B199" s="36"/>
      <c r="C199" s="192" t="s">
        <v>245</v>
      </c>
      <c r="D199" s="192" t="s">
        <v>148</v>
      </c>
      <c r="E199" s="193" t="s">
        <v>181</v>
      </c>
      <c r="F199" s="194" t="s">
        <v>182</v>
      </c>
      <c r="G199" s="195" t="s">
        <v>183</v>
      </c>
      <c r="H199" s="196">
        <v>194.958</v>
      </c>
      <c r="I199" s="197"/>
      <c r="J199" s="198">
        <f>ROUND(I199*H199,2)</f>
        <v>0</v>
      </c>
      <c r="K199" s="194" t="s">
        <v>152</v>
      </c>
      <c r="L199" s="40"/>
      <c r="M199" s="199" t="s">
        <v>1</v>
      </c>
      <c r="N199" s="200" t="s">
        <v>44</v>
      </c>
      <c r="O199" s="72"/>
      <c r="P199" s="201">
        <f>O199*H199</f>
        <v>0</v>
      </c>
      <c r="Q199" s="201">
        <v>0</v>
      </c>
      <c r="R199" s="201">
        <f>Q199*H199</f>
        <v>0</v>
      </c>
      <c r="S199" s="201">
        <v>0</v>
      </c>
      <c r="T199" s="202">
        <f>S199*H199</f>
        <v>0</v>
      </c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R199" s="203" t="s">
        <v>153</v>
      </c>
      <c r="AT199" s="203" t="s">
        <v>148</v>
      </c>
      <c r="AU199" s="203" t="s">
        <v>88</v>
      </c>
      <c r="AY199" s="18" t="s">
        <v>146</v>
      </c>
      <c r="BE199" s="204">
        <f>IF(N199="základní",J199,0)</f>
        <v>0</v>
      </c>
      <c r="BF199" s="204">
        <f>IF(N199="snížená",J199,0)</f>
        <v>0</v>
      </c>
      <c r="BG199" s="204">
        <f>IF(N199="zákl. přenesená",J199,0)</f>
        <v>0</v>
      </c>
      <c r="BH199" s="204">
        <f>IF(N199="sníž. přenesená",J199,0)</f>
        <v>0</v>
      </c>
      <c r="BI199" s="204">
        <f>IF(N199="nulová",J199,0)</f>
        <v>0</v>
      </c>
      <c r="BJ199" s="18" t="s">
        <v>86</v>
      </c>
      <c r="BK199" s="204">
        <f>ROUND(I199*H199,2)</f>
        <v>0</v>
      </c>
      <c r="BL199" s="18" t="s">
        <v>153</v>
      </c>
      <c r="BM199" s="203" t="s">
        <v>866</v>
      </c>
    </row>
    <row r="200" spans="1:65" s="13" customFormat="1" ht="11.25">
      <c r="B200" s="205"/>
      <c r="C200" s="206"/>
      <c r="D200" s="207" t="s">
        <v>155</v>
      </c>
      <c r="E200" s="208" t="s">
        <v>1</v>
      </c>
      <c r="F200" s="209" t="s">
        <v>867</v>
      </c>
      <c r="G200" s="206"/>
      <c r="H200" s="210">
        <v>194.958</v>
      </c>
      <c r="I200" s="211"/>
      <c r="J200" s="206"/>
      <c r="K200" s="206"/>
      <c r="L200" s="212"/>
      <c r="M200" s="213"/>
      <c r="N200" s="214"/>
      <c r="O200" s="214"/>
      <c r="P200" s="214"/>
      <c r="Q200" s="214"/>
      <c r="R200" s="214"/>
      <c r="S200" s="214"/>
      <c r="T200" s="215"/>
      <c r="AT200" s="216" t="s">
        <v>155</v>
      </c>
      <c r="AU200" s="216" t="s">
        <v>88</v>
      </c>
      <c r="AV200" s="13" t="s">
        <v>88</v>
      </c>
      <c r="AW200" s="13" t="s">
        <v>34</v>
      </c>
      <c r="AX200" s="13" t="s">
        <v>86</v>
      </c>
      <c r="AY200" s="216" t="s">
        <v>146</v>
      </c>
    </row>
    <row r="201" spans="1:65" s="2" customFormat="1" ht="44.25" customHeight="1">
      <c r="A201" s="35"/>
      <c r="B201" s="36"/>
      <c r="C201" s="192" t="s">
        <v>7</v>
      </c>
      <c r="D201" s="192" t="s">
        <v>148</v>
      </c>
      <c r="E201" s="193" t="s">
        <v>187</v>
      </c>
      <c r="F201" s="194" t="s">
        <v>188</v>
      </c>
      <c r="G201" s="195" t="s">
        <v>159</v>
      </c>
      <c r="H201" s="196">
        <v>84.83</v>
      </c>
      <c r="I201" s="197"/>
      <c r="J201" s="198">
        <f>ROUND(I201*H201,2)</f>
        <v>0</v>
      </c>
      <c r="K201" s="194" t="s">
        <v>152</v>
      </c>
      <c r="L201" s="40"/>
      <c r="M201" s="199" t="s">
        <v>1</v>
      </c>
      <c r="N201" s="200" t="s">
        <v>44</v>
      </c>
      <c r="O201" s="72"/>
      <c r="P201" s="201">
        <f>O201*H201</f>
        <v>0</v>
      </c>
      <c r="Q201" s="201">
        <v>0</v>
      </c>
      <c r="R201" s="201">
        <f>Q201*H201</f>
        <v>0</v>
      </c>
      <c r="S201" s="201">
        <v>0</v>
      </c>
      <c r="T201" s="202">
        <f>S201*H201</f>
        <v>0</v>
      </c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R201" s="203" t="s">
        <v>153</v>
      </c>
      <c r="AT201" s="203" t="s">
        <v>148</v>
      </c>
      <c r="AU201" s="203" t="s">
        <v>88</v>
      </c>
      <c r="AY201" s="18" t="s">
        <v>146</v>
      </c>
      <c r="BE201" s="204">
        <f>IF(N201="základní",J201,0)</f>
        <v>0</v>
      </c>
      <c r="BF201" s="204">
        <f>IF(N201="snížená",J201,0)</f>
        <v>0</v>
      </c>
      <c r="BG201" s="204">
        <f>IF(N201="zákl. přenesená",J201,0)</f>
        <v>0</v>
      </c>
      <c r="BH201" s="204">
        <f>IF(N201="sníž. přenesená",J201,0)</f>
        <v>0</v>
      </c>
      <c r="BI201" s="204">
        <f>IF(N201="nulová",J201,0)</f>
        <v>0</v>
      </c>
      <c r="BJ201" s="18" t="s">
        <v>86</v>
      </c>
      <c r="BK201" s="204">
        <f>ROUND(I201*H201,2)</f>
        <v>0</v>
      </c>
      <c r="BL201" s="18" t="s">
        <v>153</v>
      </c>
      <c r="BM201" s="203" t="s">
        <v>868</v>
      </c>
    </row>
    <row r="202" spans="1:65" s="14" customFormat="1" ht="11.25">
      <c r="B202" s="217"/>
      <c r="C202" s="218"/>
      <c r="D202" s="207" t="s">
        <v>155</v>
      </c>
      <c r="E202" s="219" t="s">
        <v>1</v>
      </c>
      <c r="F202" s="220" t="s">
        <v>825</v>
      </c>
      <c r="G202" s="218"/>
      <c r="H202" s="219" t="s">
        <v>1</v>
      </c>
      <c r="I202" s="221"/>
      <c r="J202" s="218"/>
      <c r="K202" s="218"/>
      <c r="L202" s="222"/>
      <c r="M202" s="223"/>
      <c r="N202" s="224"/>
      <c r="O202" s="224"/>
      <c r="P202" s="224"/>
      <c r="Q202" s="224"/>
      <c r="R202" s="224"/>
      <c r="S202" s="224"/>
      <c r="T202" s="225"/>
      <c r="AT202" s="226" t="s">
        <v>155</v>
      </c>
      <c r="AU202" s="226" t="s">
        <v>88</v>
      </c>
      <c r="AV202" s="14" t="s">
        <v>86</v>
      </c>
      <c r="AW202" s="14" t="s">
        <v>34</v>
      </c>
      <c r="AX202" s="14" t="s">
        <v>79</v>
      </c>
      <c r="AY202" s="226" t="s">
        <v>146</v>
      </c>
    </row>
    <row r="203" spans="1:65" s="14" customFormat="1" ht="11.25">
      <c r="B203" s="217"/>
      <c r="C203" s="218"/>
      <c r="D203" s="207" t="s">
        <v>155</v>
      </c>
      <c r="E203" s="219" t="s">
        <v>1</v>
      </c>
      <c r="F203" s="220" t="s">
        <v>328</v>
      </c>
      <c r="G203" s="218"/>
      <c r="H203" s="219" t="s">
        <v>1</v>
      </c>
      <c r="I203" s="221"/>
      <c r="J203" s="218"/>
      <c r="K203" s="218"/>
      <c r="L203" s="222"/>
      <c r="M203" s="223"/>
      <c r="N203" s="224"/>
      <c r="O203" s="224"/>
      <c r="P203" s="224"/>
      <c r="Q203" s="224"/>
      <c r="R203" s="224"/>
      <c r="S203" s="224"/>
      <c r="T203" s="225"/>
      <c r="AT203" s="226" t="s">
        <v>155</v>
      </c>
      <c r="AU203" s="226" t="s">
        <v>88</v>
      </c>
      <c r="AV203" s="14" t="s">
        <v>86</v>
      </c>
      <c r="AW203" s="14" t="s">
        <v>34</v>
      </c>
      <c r="AX203" s="14" t="s">
        <v>79</v>
      </c>
      <c r="AY203" s="226" t="s">
        <v>146</v>
      </c>
    </row>
    <row r="204" spans="1:65" s="13" customFormat="1" ht="11.25">
      <c r="B204" s="205"/>
      <c r="C204" s="206"/>
      <c r="D204" s="207" t="s">
        <v>155</v>
      </c>
      <c r="E204" s="208" t="s">
        <v>1</v>
      </c>
      <c r="F204" s="209" t="s">
        <v>869</v>
      </c>
      <c r="G204" s="206"/>
      <c r="H204" s="210">
        <v>63.97</v>
      </c>
      <c r="I204" s="211"/>
      <c r="J204" s="206"/>
      <c r="K204" s="206"/>
      <c r="L204" s="212"/>
      <c r="M204" s="213"/>
      <c r="N204" s="214"/>
      <c r="O204" s="214"/>
      <c r="P204" s="214"/>
      <c r="Q204" s="214"/>
      <c r="R204" s="214"/>
      <c r="S204" s="214"/>
      <c r="T204" s="215"/>
      <c r="AT204" s="216" t="s">
        <v>155</v>
      </c>
      <c r="AU204" s="216" t="s">
        <v>88</v>
      </c>
      <c r="AV204" s="13" t="s">
        <v>88</v>
      </c>
      <c r="AW204" s="13" t="s">
        <v>34</v>
      </c>
      <c r="AX204" s="13" t="s">
        <v>79</v>
      </c>
      <c r="AY204" s="216" t="s">
        <v>146</v>
      </c>
    </row>
    <row r="205" spans="1:65" s="13" customFormat="1" ht="11.25">
      <c r="B205" s="205"/>
      <c r="C205" s="206"/>
      <c r="D205" s="207" t="s">
        <v>155</v>
      </c>
      <c r="E205" s="208" t="s">
        <v>1</v>
      </c>
      <c r="F205" s="209" t="s">
        <v>870</v>
      </c>
      <c r="G205" s="206"/>
      <c r="H205" s="210">
        <v>20.86</v>
      </c>
      <c r="I205" s="211"/>
      <c r="J205" s="206"/>
      <c r="K205" s="206"/>
      <c r="L205" s="212"/>
      <c r="M205" s="213"/>
      <c r="N205" s="214"/>
      <c r="O205" s="214"/>
      <c r="P205" s="214"/>
      <c r="Q205" s="214"/>
      <c r="R205" s="214"/>
      <c r="S205" s="214"/>
      <c r="T205" s="215"/>
      <c r="AT205" s="216" t="s">
        <v>155</v>
      </c>
      <c r="AU205" s="216" t="s">
        <v>88</v>
      </c>
      <c r="AV205" s="13" t="s">
        <v>88</v>
      </c>
      <c r="AW205" s="13" t="s">
        <v>34</v>
      </c>
      <c r="AX205" s="13" t="s">
        <v>79</v>
      </c>
      <c r="AY205" s="216" t="s">
        <v>146</v>
      </c>
    </row>
    <row r="206" spans="1:65" s="15" customFormat="1" ht="11.25">
      <c r="B206" s="227"/>
      <c r="C206" s="228"/>
      <c r="D206" s="207" t="s">
        <v>155</v>
      </c>
      <c r="E206" s="229" t="s">
        <v>1</v>
      </c>
      <c r="F206" s="230" t="s">
        <v>170</v>
      </c>
      <c r="G206" s="228"/>
      <c r="H206" s="231">
        <v>84.83</v>
      </c>
      <c r="I206" s="232"/>
      <c r="J206" s="228"/>
      <c r="K206" s="228"/>
      <c r="L206" s="233"/>
      <c r="M206" s="234"/>
      <c r="N206" s="235"/>
      <c r="O206" s="235"/>
      <c r="P206" s="235"/>
      <c r="Q206" s="235"/>
      <c r="R206" s="235"/>
      <c r="S206" s="235"/>
      <c r="T206" s="236"/>
      <c r="AT206" s="237" t="s">
        <v>155</v>
      </c>
      <c r="AU206" s="237" t="s">
        <v>88</v>
      </c>
      <c r="AV206" s="15" t="s">
        <v>153</v>
      </c>
      <c r="AW206" s="15" t="s">
        <v>34</v>
      </c>
      <c r="AX206" s="15" t="s">
        <v>86</v>
      </c>
      <c r="AY206" s="237" t="s">
        <v>146</v>
      </c>
    </row>
    <row r="207" spans="1:65" s="2" customFormat="1" ht="16.5" customHeight="1">
      <c r="A207" s="35"/>
      <c r="B207" s="36"/>
      <c r="C207" s="238" t="s">
        <v>255</v>
      </c>
      <c r="D207" s="238" t="s">
        <v>196</v>
      </c>
      <c r="E207" s="239" t="s">
        <v>685</v>
      </c>
      <c r="F207" s="240" t="s">
        <v>686</v>
      </c>
      <c r="G207" s="241" t="s">
        <v>183</v>
      </c>
      <c r="H207" s="242">
        <v>41.72</v>
      </c>
      <c r="I207" s="243"/>
      <c r="J207" s="244">
        <f>ROUND(I207*H207,2)</f>
        <v>0</v>
      </c>
      <c r="K207" s="240" t="s">
        <v>1</v>
      </c>
      <c r="L207" s="245"/>
      <c r="M207" s="246" t="s">
        <v>1</v>
      </c>
      <c r="N207" s="247" t="s">
        <v>44</v>
      </c>
      <c r="O207" s="72"/>
      <c r="P207" s="201">
        <f>O207*H207</f>
        <v>0</v>
      </c>
      <c r="Q207" s="201">
        <v>1</v>
      </c>
      <c r="R207" s="201">
        <f>Q207*H207</f>
        <v>41.72</v>
      </c>
      <c r="S207" s="201">
        <v>0</v>
      </c>
      <c r="T207" s="202">
        <f>S207*H207</f>
        <v>0</v>
      </c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R207" s="203" t="s">
        <v>190</v>
      </c>
      <c r="AT207" s="203" t="s">
        <v>196</v>
      </c>
      <c r="AU207" s="203" t="s">
        <v>88</v>
      </c>
      <c r="AY207" s="18" t="s">
        <v>146</v>
      </c>
      <c r="BE207" s="204">
        <f>IF(N207="základní",J207,0)</f>
        <v>0</v>
      </c>
      <c r="BF207" s="204">
        <f>IF(N207="snížená",J207,0)</f>
        <v>0</v>
      </c>
      <c r="BG207" s="204">
        <f>IF(N207="zákl. přenesená",J207,0)</f>
        <v>0</v>
      </c>
      <c r="BH207" s="204">
        <f>IF(N207="sníž. přenesená",J207,0)</f>
        <v>0</v>
      </c>
      <c r="BI207" s="204">
        <f>IF(N207="nulová",J207,0)</f>
        <v>0</v>
      </c>
      <c r="BJ207" s="18" t="s">
        <v>86</v>
      </c>
      <c r="BK207" s="204">
        <f>ROUND(I207*H207,2)</f>
        <v>0</v>
      </c>
      <c r="BL207" s="18" t="s">
        <v>153</v>
      </c>
      <c r="BM207" s="203" t="s">
        <v>871</v>
      </c>
    </row>
    <row r="208" spans="1:65" s="2" customFormat="1" ht="19.5">
      <c r="A208" s="35"/>
      <c r="B208" s="36"/>
      <c r="C208" s="37"/>
      <c r="D208" s="207" t="s">
        <v>336</v>
      </c>
      <c r="E208" s="37"/>
      <c r="F208" s="253" t="s">
        <v>688</v>
      </c>
      <c r="G208" s="37"/>
      <c r="H208" s="37"/>
      <c r="I208" s="254"/>
      <c r="J208" s="37"/>
      <c r="K208" s="37"/>
      <c r="L208" s="40"/>
      <c r="M208" s="255"/>
      <c r="N208" s="256"/>
      <c r="O208" s="72"/>
      <c r="P208" s="72"/>
      <c r="Q208" s="72"/>
      <c r="R208" s="72"/>
      <c r="S208" s="72"/>
      <c r="T208" s="73"/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T208" s="18" t="s">
        <v>336</v>
      </c>
      <c r="AU208" s="18" t="s">
        <v>88</v>
      </c>
    </row>
    <row r="209" spans="1:65" s="13" customFormat="1" ht="11.25">
      <c r="B209" s="205"/>
      <c r="C209" s="206"/>
      <c r="D209" s="207" t="s">
        <v>155</v>
      </c>
      <c r="E209" s="208" t="s">
        <v>1</v>
      </c>
      <c r="F209" s="209" t="s">
        <v>872</v>
      </c>
      <c r="G209" s="206"/>
      <c r="H209" s="210">
        <v>41.72</v>
      </c>
      <c r="I209" s="211"/>
      <c r="J209" s="206"/>
      <c r="K209" s="206"/>
      <c r="L209" s="212"/>
      <c r="M209" s="213"/>
      <c r="N209" s="214"/>
      <c r="O209" s="214"/>
      <c r="P209" s="214"/>
      <c r="Q209" s="214"/>
      <c r="R209" s="214"/>
      <c r="S209" s="214"/>
      <c r="T209" s="215"/>
      <c r="AT209" s="216" t="s">
        <v>155</v>
      </c>
      <c r="AU209" s="216" t="s">
        <v>88</v>
      </c>
      <c r="AV209" s="13" t="s">
        <v>88</v>
      </c>
      <c r="AW209" s="13" t="s">
        <v>34</v>
      </c>
      <c r="AX209" s="13" t="s">
        <v>86</v>
      </c>
      <c r="AY209" s="216" t="s">
        <v>146</v>
      </c>
    </row>
    <row r="210" spans="1:65" s="2" customFormat="1" ht="66.75" customHeight="1">
      <c r="A210" s="35"/>
      <c r="B210" s="36"/>
      <c r="C210" s="192" t="s">
        <v>259</v>
      </c>
      <c r="D210" s="192" t="s">
        <v>148</v>
      </c>
      <c r="E210" s="193" t="s">
        <v>367</v>
      </c>
      <c r="F210" s="194" t="s">
        <v>368</v>
      </c>
      <c r="G210" s="195" t="s">
        <v>159</v>
      </c>
      <c r="H210" s="196">
        <v>53.44</v>
      </c>
      <c r="I210" s="197"/>
      <c r="J210" s="198">
        <f>ROUND(I210*H210,2)</f>
        <v>0</v>
      </c>
      <c r="K210" s="194" t="s">
        <v>152</v>
      </c>
      <c r="L210" s="40"/>
      <c r="M210" s="199" t="s">
        <v>1</v>
      </c>
      <c r="N210" s="200" t="s">
        <v>44</v>
      </c>
      <c r="O210" s="72"/>
      <c r="P210" s="201">
        <f>O210*H210</f>
        <v>0</v>
      </c>
      <c r="Q210" s="201">
        <v>0</v>
      </c>
      <c r="R210" s="201">
        <f>Q210*H210</f>
        <v>0</v>
      </c>
      <c r="S210" s="201">
        <v>0</v>
      </c>
      <c r="T210" s="202">
        <f>S210*H210</f>
        <v>0</v>
      </c>
      <c r="U210" s="35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  <c r="AR210" s="203" t="s">
        <v>153</v>
      </c>
      <c r="AT210" s="203" t="s">
        <v>148</v>
      </c>
      <c r="AU210" s="203" t="s">
        <v>88</v>
      </c>
      <c r="AY210" s="18" t="s">
        <v>146</v>
      </c>
      <c r="BE210" s="204">
        <f>IF(N210="základní",J210,0)</f>
        <v>0</v>
      </c>
      <c r="BF210" s="204">
        <f>IF(N210="snížená",J210,0)</f>
        <v>0</v>
      </c>
      <c r="BG210" s="204">
        <f>IF(N210="zákl. přenesená",J210,0)</f>
        <v>0</v>
      </c>
      <c r="BH210" s="204">
        <f>IF(N210="sníž. přenesená",J210,0)</f>
        <v>0</v>
      </c>
      <c r="BI210" s="204">
        <f>IF(N210="nulová",J210,0)</f>
        <v>0</v>
      </c>
      <c r="BJ210" s="18" t="s">
        <v>86</v>
      </c>
      <c r="BK210" s="204">
        <f>ROUND(I210*H210,2)</f>
        <v>0</v>
      </c>
      <c r="BL210" s="18" t="s">
        <v>153</v>
      </c>
      <c r="BM210" s="203" t="s">
        <v>873</v>
      </c>
    </row>
    <row r="211" spans="1:65" s="14" customFormat="1" ht="11.25">
      <c r="B211" s="217"/>
      <c r="C211" s="218"/>
      <c r="D211" s="207" t="s">
        <v>155</v>
      </c>
      <c r="E211" s="219" t="s">
        <v>1</v>
      </c>
      <c r="F211" s="220" t="s">
        <v>825</v>
      </c>
      <c r="G211" s="218"/>
      <c r="H211" s="219" t="s">
        <v>1</v>
      </c>
      <c r="I211" s="221"/>
      <c r="J211" s="218"/>
      <c r="K211" s="218"/>
      <c r="L211" s="222"/>
      <c r="M211" s="223"/>
      <c r="N211" s="224"/>
      <c r="O211" s="224"/>
      <c r="P211" s="224"/>
      <c r="Q211" s="224"/>
      <c r="R211" s="224"/>
      <c r="S211" s="224"/>
      <c r="T211" s="225"/>
      <c r="AT211" s="226" t="s">
        <v>155</v>
      </c>
      <c r="AU211" s="226" t="s">
        <v>88</v>
      </c>
      <c r="AV211" s="14" t="s">
        <v>86</v>
      </c>
      <c r="AW211" s="14" t="s">
        <v>34</v>
      </c>
      <c r="AX211" s="14" t="s">
        <v>79</v>
      </c>
      <c r="AY211" s="226" t="s">
        <v>146</v>
      </c>
    </row>
    <row r="212" spans="1:65" s="14" customFormat="1" ht="11.25">
      <c r="B212" s="217"/>
      <c r="C212" s="218"/>
      <c r="D212" s="207" t="s">
        <v>155</v>
      </c>
      <c r="E212" s="219" t="s">
        <v>1</v>
      </c>
      <c r="F212" s="220" t="s">
        <v>328</v>
      </c>
      <c r="G212" s="218"/>
      <c r="H212" s="219" t="s">
        <v>1</v>
      </c>
      <c r="I212" s="221"/>
      <c r="J212" s="218"/>
      <c r="K212" s="218"/>
      <c r="L212" s="222"/>
      <c r="M212" s="223"/>
      <c r="N212" s="224"/>
      <c r="O212" s="224"/>
      <c r="P212" s="224"/>
      <c r="Q212" s="224"/>
      <c r="R212" s="224"/>
      <c r="S212" s="224"/>
      <c r="T212" s="225"/>
      <c r="AT212" s="226" t="s">
        <v>155</v>
      </c>
      <c r="AU212" s="226" t="s">
        <v>88</v>
      </c>
      <c r="AV212" s="14" t="s">
        <v>86</v>
      </c>
      <c r="AW212" s="14" t="s">
        <v>34</v>
      </c>
      <c r="AX212" s="14" t="s">
        <v>79</v>
      </c>
      <c r="AY212" s="226" t="s">
        <v>146</v>
      </c>
    </row>
    <row r="213" spans="1:65" s="13" customFormat="1" ht="11.25">
      <c r="B213" s="205"/>
      <c r="C213" s="206"/>
      <c r="D213" s="207" t="s">
        <v>155</v>
      </c>
      <c r="E213" s="208" t="s">
        <v>1</v>
      </c>
      <c r="F213" s="209" t="s">
        <v>874</v>
      </c>
      <c r="G213" s="206"/>
      <c r="H213" s="210">
        <v>53.44</v>
      </c>
      <c r="I213" s="211"/>
      <c r="J213" s="206"/>
      <c r="K213" s="206"/>
      <c r="L213" s="212"/>
      <c r="M213" s="213"/>
      <c r="N213" s="214"/>
      <c r="O213" s="214"/>
      <c r="P213" s="214"/>
      <c r="Q213" s="214"/>
      <c r="R213" s="214"/>
      <c r="S213" s="214"/>
      <c r="T213" s="215"/>
      <c r="AT213" s="216" t="s">
        <v>155</v>
      </c>
      <c r="AU213" s="216" t="s">
        <v>88</v>
      </c>
      <c r="AV213" s="13" t="s">
        <v>88</v>
      </c>
      <c r="AW213" s="13" t="s">
        <v>34</v>
      </c>
      <c r="AX213" s="13" t="s">
        <v>86</v>
      </c>
      <c r="AY213" s="216" t="s">
        <v>146</v>
      </c>
    </row>
    <row r="214" spans="1:65" s="2" customFormat="1" ht="16.5" customHeight="1">
      <c r="A214" s="35"/>
      <c r="B214" s="36"/>
      <c r="C214" s="238" t="s">
        <v>263</v>
      </c>
      <c r="D214" s="238" t="s">
        <v>196</v>
      </c>
      <c r="E214" s="239" t="s">
        <v>371</v>
      </c>
      <c r="F214" s="240" t="s">
        <v>372</v>
      </c>
      <c r="G214" s="241" t="s">
        <v>183</v>
      </c>
      <c r="H214" s="242">
        <v>106.88</v>
      </c>
      <c r="I214" s="243"/>
      <c r="J214" s="244">
        <f>ROUND(I214*H214,2)</f>
        <v>0</v>
      </c>
      <c r="K214" s="240" t="s">
        <v>152</v>
      </c>
      <c r="L214" s="245"/>
      <c r="M214" s="246" t="s">
        <v>1</v>
      </c>
      <c r="N214" s="247" t="s">
        <v>44</v>
      </c>
      <c r="O214" s="72"/>
      <c r="P214" s="201">
        <f>O214*H214</f>
        <v>0</v>
      </c>
      <c r="Q214" s="201">
        <v>1</v>
      </c>
      <c r="R214" s="201">
        <f>Q214*H214</f>
        <v>106.88</v>
      </c>
      <c r="S214" s="201">
        <v>0</v>
      </c>
      <c r="T214" s="202">
        <f>S214*H214</f>
        <v>0</v>
      </c>
      <c r="U214" s="35"/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  <c r="AR214" s="203" t="s">
        <v>190</v>
      </c>
      <c r="AT214" s="203" t="s">
        <v>196</v>
      </c>
      <c r="AU214" s="203" t="s">
        <v>88</v>
      </c>
      <c r="AY214" s="18" t="s">
        <v>146</v>
      </c>
      <c r="BE214" s="204">
        <f>IF(N214="základní",J214,0)</f>
        <v>0</v>
      </c>
      <c r="BF214" s="204">
        <f>IF(N214="snížená",J214,0)</f>
        <v>0</v>
      </c>
      <c r="BG214" s="204">
        <f>IF(N214="zákl. přenesená",J214,0)</f>
        <v>0</v>
      </c>
      <c r="BH214" s="204">
        <f>IF(N214="sníž. přenesená",J214,0)</f>
        <v>0</v>
      </c>
      <c r="BI214" s="204">
        <f>IF(N214="nulová",J214,0)</f>
        <v>0</v>
      </c>
      <c r="BJ214" s="18" t="s">
        <v>86</v>
      </c>
      <c r="BK214" s="204">
        <f>ROUND(I214*H214,2)</f>
        <v>0</v>
      </c>
      <c r="BL214" s="18" t="s">
        <v>153</v>
      </c>
      <c r="BM214" s="203" t="s">
        <v>875</v>
      </c>
    </row>
    <row r="215" spans="1:65" s="13" customFormat="1" ht="11.25">
      <c r="B215" s="205"/>
      <c r="C215" s="206"/>
      <c r="D215" s="207" t="s">
        <v>155</v>
      </c>
      <c r="E215" s="206"/>
      <c r="F215" s="209" t="s">
        <v>876</v>
      </c>
      <c r="G215" s="206"/>
      <c r="H215" s="210">
        <v>106.88</v>
      </c>
      <c r="I215" s="211"/>
      <c r="J215" s="206"/>
      <c r="K215" s="206"/>
      <c r="L215" s="212"/>
      <c r="M215" s="213"/>
      <c r="N215" s="214"/>
      <c r="O215" s="214"/>
      <c r="P215" s="214"/>
      <c r="Q215" s="214"/>
      <c r="R215" s="214"/>
      <c r="S215" s="214"/>
      <c r="T215" s="215"/>
      <c r="AT215" s="216" t="s">
        <v>155</v>
      </c>
      <c r="AU215" s="216" t="s">
        <v>88</v>
      </c>
      <c r="AV215" s="13" t="s">
        <v>88</v>
      </c>
      <c r="AW215" s="13" t="s">
        <v>4</v>
      </c>
      <c r="AX215" s="13" t="s">
        <v>86</v>
      </c>
      <c r="AY215" s="216" t="s">
        <v>146</v>
      </c>
    </row>
    <row r="216" spans="1:65" s="2" customFormat="1" ht="55.5" customHeight="1">
      <c r="A216" s="35"/>
      <c r="B216" s="36"/>
      <c r="C216" s="192" t="s">
        <v>267</v>
      </c>
      <c r="D216" s="192" t="s">
        <v>148</v>
      </c>
      <c r="E216" s="193" t="s">
        <v>375</v>
      </c>
      <c r="F216" s="194" t="s">
        <v>376</v>
      </c>
      <c r="G216" s="195" t="s">
        <v>151</v>
      </c>
      <c r="H216" s="196">
        <v>85.62</v>
      </c>
      <c r="I216" s="197"/>
      <c r="J216" s="198">
        <f>ROUND(I216*H216,2)</f>
        <v>0</v>
      </c>
      <c r="K216" s="194" t="s">
        <v>152</v>
      </c>
      <c r="L216" s="40"/>
      <c r="M216" s="199" t="s">
        <v>1</v>
      </c>
      <c r="N216" s="200" t="s">
        <v>44</v>
      </c>
      <c r="O216" s="72"/>
      <c r="P216" s="201">
        <f>O216*H216</f>
        <v>0</v>
      </c>
      <c r="Q216" s="201">
        <v>0</v>
      </c>
      <c r="R216" s="201">
        <f>Q216*H216</f>
        <v>0</v>
      </c>
      <c r="S216" s="201">
        <v>0</v>
      </c>
      <c r="T216" s="202">
        <f>S216*H216</f>
        <v>0</v>
      </c>
      <c r="U216" s="35"/>
      <c r="V216" s="35"/>
      <c r="W216" s="35"/>
      <c r="X216" s="35"/>
      <c r="Y216" s="35"/>
      <c r="Z216" s="35"/>
      <c r="AA216" s="35"/>
      <c r="AB216" s="35"/>
      <c r="AC216" s="35"/>
      <c r="AD216" s="35"/>
      <c r="AE216" s="35"/>
      <c r="AR216" s="203" t="s">
        <v>153</v>
      </c>
      <c r="AT216" s="203" t="s">
        <v>148</v>
      </c>
      <c r="AU216" s="203" t="s">
        <v>88</v>
      </c>
      <c r="AY216" s="18" t="s">
        <v>146</v>
      </c>
      <c r="BE216" s="204">
        <f>IF(N216="základní",J216,0)</f>
        <v>0</v>
      </c>
      <c r="BF216" s="204">
        <f>IF(N216="snížená",J216,0)</f>
        <v>0</v>
      </c>
      <c r="BG216" s="204">
        <f>IF(N216="zákl. přenesená",J216,0)</f>
        <v>0</v>
      </c>
      <c r="BH216" s="204">
        <f>IF(N216="sníž. přenesená",J216,0)</f>
        <v>0</v>
      </c>
      <c r="BI216" s="204">
        <f>IF(N216="nulová",J216,0)</f>
        <v>0</v>
      </c>
      <c r="BJ216" s="18" t="s">
        <v>86</v>
      </c>
      <c r="BK216" s="204">
        <f>ROUND(I216*H216,2)</f>
        <v>0</v>
      </c>
      <c r="BL216" s="18" t="s">
        <v>153</v>
      </c>
      <c r="BM216" s="203" t="s">
        <v>877</v>
      </c>
    </row>
    <row r="217" spans="1:65" s="13" customFormat="1" ht="11.25">
      <c r="B217" s="205"/>
      <c r="C217" s="206"/>
      <c r="D217" s="207" t="s">
        <v>155</v>
      </c>
      <c r="E217" s="208" t="s">
        <v>1</v>
      </c>
      <c r="F217" s="209" t="s">
        <v>878</v>
      </c>
      <c r="G217" s="206"/>
      <c r="H217" s="210">
        <v>61.84</v>
      </c>
      <c r="I217" s="211"/>
      <c r="J217" s="206"/>
      <c r="K217" s="206"/>
      <c r="L217" s="212"/>
      <c r="M217" s="213"/>
      <c r="N217" s="214"/>
      <c r="O217" s="214"/>
      <c r="P217" s="214"/>
      <c r="Q217" s="214"/>
      <c r="R217" s="214"/>
      <c r="S217" s="214"/>
      <c r="T217" s="215"/>
      <c r="AT217" s="216" t="s">
        <v>155</v>
      </c>
      <c r="AU217" s="216" t="s">
        <v>88</v>
      </c>
      <c r="AV217" s="13" t="s">
        <v>88</v>
      </c>
      <c r="AW217" s="13" t="s">
        <v>34</v>
      </c>
      <c r="AX217" s="13" t="s">
        <v>79</v>
      </c>
      <c r="AY217" s="216" t="s">
        <v>146</v>
      </c>
    </row>
    <row r="218" spans="1:65" s="13" customFormat="1" ht="11.25">
      <c r="B218" s="205"/>
      <c r="C218" s="206"/>
      <c r="D218" s="207" t="s">
        <v>155</v>
      </c>
      <c r="E218" s="208" t="s">
        <v>1</v>
      </c>
      <c r="F218" s="209" t="s">
        <v>879</v>
      </c>
      <c r="G218" s="206"/>
      <c r="H218" s="210">
        <v>23.78</v>
      </c>
      <c r="I218" s="211"/>
      <c r="J218" s="206"/>
      <c r="K218" s="206"/>
      <c r="L218" s="212"/>
      <c r="M218" s="213"/>
      <c r="N218" s="214"/>
      <c r="O218" s="214"/>
      <c r="P218" s="214"/>
      <c r="Q218" s="214"/>
      <c r="R218" s="214"/>
      <c r="S218" s="214"/>
      <c r="T218" s="215"/>
      <c r="AT218" s="216" t="s">
        <v>155</v>
      </c>
      <c r="AU218" s="216" t="s">
        <v>88</v>
      </c>
      <c r="AV218" s="13" t="s">
        <v>88</v>
      </c>
      <c r="AW218" s="13" t="s">
        <v>34</v>
      </c>
      <c r="AX218" s="13" t="s">
        <v>79</v>
      </c>
      <c r="AY218" s="216" t="s">
        <v>146</v>
      </c>
    </row>
    <row r="219" spans="1:65" s="15" customFormat="1" ht="11.25">
      <c r="B219" s="227"/>
      <c r="C219" s="228"/>
      <c r="D219" s="207" t="s">
        <v>155</v>
      </c>
      <c r="E219" s="229" t="s">
        <v>1</v>
      </c>
      <c r="F219" s="230" t="s">
        <v>170</v>
      </c>
      <c r="G219" s="228"/>
      <c r="H219" s="231">
        <v>85.62</v>
      </c>
      <c r="I219" s="232"/>
      <c r="J219" s="228"/>
      <c r="K219" s="228"/>
      <c r="L219" s="233"/>
      <c r="M219" s="234"/>
      <c r="N219" s="235"/>
      <c r="O219" s="235"/>
      <c r="P219" s="235"/>
      <c r="Q219" s="235"/>
      <c r="R219" s="235"/>
      <c r="S219" s="235"/>
      <c r="T219" s="236"/>
      <c r="AT219" s="237" t="s">
        <v>155</v>
      </c>
      <c r="AU219" s="237" t="s">
        <v>88</v>
      </c>
      <c r="AV219" s="15" t="s">
        <v>153</v>
      </c>
      <c r="AW219" s="15" t="s">
        <v>34</v>
      </c>
      <c r="AX219" s="15" t="s">
        <v>86</v>
      </c>
      <c r="AY219" s="237" t="s">
        <v>146</v>
      </c>
    </row>
    <row r="220" spans="1:65" s="2" customFormat="1" ht="37.9" customHeight="1">
      <c r="A220" s="35"/>
      <c r="B220" s="36"/>
      <c r="C220" s="192" t="s">
        <v>271</v>
      </c>
      <c r="D220" s="192" t="s">
        <v>148</v>
      </c>
      <c r="E220" s="193" t="s">
        <v>381</v>
      </c>
      <c r="F220" s="194" t="s">
        <v>382</v>
      </c>
      <c r="G220" s="195" t="s">
        <v>151</v>
      </c>
      <c r="H220" s="196">
        <v>47.091000000000001</v>
      </c>
      <c r="I220" s="197"/>
      <c r="J220" s="198">
        <f>ROUND(I220*H220,2)</f>
        <v>0</v>
      </c>
      <c r="K220" s="194" t="s">
        <v>152</v>
      </c>
      <c r="L220" s="40"/>
      <c r="M220" s="199" t="s">
        <v>1</v>
      </c>
      <c r="N220" s="200" t="s">
        <v>44</v>
      </c>
      <c r="O220" s="72"/>
      <c r="P220" s="201">
        <f>O220*H220</f>
        <v>0</v>
      </c>
      <c r="Q220" s="201">
        <v>0</v>
      </c>
      <c r="R220" s="201">
        <f>Q220*H220</f>
        <v>0</v>
      </c>
      <c r="S220" s="201">
        <v>0</v>
      </c>
      <c r="T220" s="202">
        <f>S220*H220</f>
        <v>0</v>
      </c>
      <c r="U220" s="35"/>
      <c r="V220" s="35"/>
      <c r="W220" s="35"/>
      <c r="X220" s="35"/>
      <c r="Y220" s="35"/>
      <c r="Z220" s="35"/>
      <c r="AA220" s="35"/>
      <c r="AB220" s="35"/>
      <c r="AC220" s="35"/>
      <c r="AD220" s="35"/>
      <c r="AE220" s="35"/>
      <c r="AR220" s="203" t="s">
        <v>153</v>
      </c>
      <c r="AT220" s="203" t="s">
        <v>148</v>
      </c>
      <c r="AU220" s="203" t="s">
        <v>88</v>
      </c>
      <c r="AY220" s="18" t="s">
        <v>146</v>
      </c>
      <c r="BE220" s="204">
        <f>IF(N220="základní",J220,0)</f>
        <v>0</v>
      </c>
      <c r="BF220" s="204">
        <f>IF(N220="snížená",J220,0)</f>
        <v>0</v>
      </c>
      <c r="BG220" s="204">
        <f>IF(N220="zákl. přenesená",J220,0)</f>
        <v>0</v>
      </c>
      <c r="BH220" s="204">
        <f>IF(N220="sníž. přenesená",J220,0)</f>
        <v>0</v>
      </c>
      <c r="BI220" s="204">
        <f>IF(N220="nulová",J220,0)</f>
        <v>0</v>
      </c>
      <c r="BJ220" s="18" t="s">
        <v>86</v>
      </c>
      <c r="BK220" s="204">
        <f>ROUND(I220*H220,2)</f>
        <v>0</v>
      </c>
      <c r="BL220" s="18" t="s">
        <v>153</v>
      </c>
      <c r="BM220" s="203" t="s">
        <v>880</v>
      </c>
    </row>
    <row r="221" spans="1:65" s="14" customFormat="1" ht="11.25">
      <c r="B221" s="217"/>
      <c r="C221" s="218"/>
      <c r="D221" s="207" t="s">
        <v>155</v>
      </c>
      <c r="E221" s="219" t="s">
        <v>1</v>
      </c>
      <c r="F221" s="220" t="s">
        <v>384</v>
      </c>
      <c r="G221" s="218"/>
      <c r="H221" s="219" t="s">
        <v>1</v>
      </c>
      <c r="I221" s="221"/>
      <c r="J221" s="218"/>
      <c r="K221" s="218"/>
      <c r="L221" s="222"/>
      <c r="M221" s="223"/>
      <c r="N221" s="224"/>
      <c r="O221" s="224"/>
      <c r="P221" s="224"/>
      <c r="Q221" s="224"/>
      <c r="R221" s="224"/>
      <c r="S221" s="224"/>
      <c r="T221" s="225"/>
      <c r="AT221" s="226" t="s">
        <v>155</v>
      </c>
      <c r="AU221" s="226" t="s">
        <v>88</v>
      </c>
      <c r="AV221" s="14" t="s">
        <v>86</v>
      </c>
      <c r="AW221" s="14" t="s">
        <v>34</v>
      </c>
      <c r="AX221" s="14" t="s">
        <v>79</v>
      </c>
      <c r="AY221" s="226" t="s">
        <v>146</v>
      </c>
    </row>
    <row r="222" spans="1:65" s="13" customFormat="1" ht="11.25">
      <c r="B222" s="205"/>
      <c r="C222" s="206"/>
      <c r="D222" s="207" t="s">
        <v>155</v>
      </c>
      <c r="E222" s="208" t="s">
        <v>1</v>
      </c>
      <c r="F222" s="209" t="s">
        <v>826</v>
      </c>
      <c r="G222" s="206"/>
      <c r="H222" s="210">
        <v>34.012</v>
      </c>
      <c r="I222" s="211"/>
      <c r="J222" s="206"/>
      <c r="K222" s="206"/>
      <c r="L222" s="212"/>
      <c r="M222" s="213"/>
      <c r="N222" s="214"/>
      <c r="O222" s="214"/>
      <c r="P222" s="214"/>
      <c r="Q222" s="214"/>
      <c r="R222" s="214"/>
      <c r="S222" s="214"/>
      <c r="T222" s="215"/>
      <c r="AT222" s="216" t="s">
        <v>155</v>
      </c>
      <c r="AU222" s="216" t="s">
        <v>88</v>
      </c>
      <c r="AV222" s="13" t="s">
        <v>88</v>
      </c>
      <c r="AW222" s="13" t="s">
        <v>34</v>
      </c>
      <c r="AX222" s="13" t="s">
        <v>79</v>
      </c>
      <c r="AY222" s="216" t="s">
        <v>146</v>
      </c>
    </row>
    <row r="223" spans="1:65" s="13" customFormat="1" ht="11.25">
      <c r="B223" s="205"/>
      <c r="C223" s="206"/>
      <c r="D223" s="207" t="s">
        <v>155</v>
      </c>
      <c r="E223" s="208" t="s">
        <v>1</v>
      </c>
      <c r="F223" s="209" t="s">
        <v>827</v>
      </c>
      <c r="G223" s="206"/>
      <c r="H223" s="210">
        <v>13.079000000000001</v>
      </c>
      <c r="I223" s="211"/>
      <c r="J223" s="206"/>
      <c r="K223" s="206"/>
      <c r="L223" s="212"/>
      <c r="M223" s="213"/>
      <c r="N223" s="214"/>
      <c r="O223" s="214"/>
      <c r="P223" s="214"/>
      <c r="Q223" s="214"/>
      <c r="R223" s="214"/>
      <c r="S223" s="214"/>
      <c r="T223" s="215"/>
      <c r="AT223" s="216" t="s">
        <v>155</v>
      </c>
      <c r="AU223" s="216" t="s">
        <v>88</v>
      </c>
      <c r="AV223" s="13" t="s">
        <v>88</v>
      </c>
      <c r="AW223" s="13" t="s">
        <v>34</v>
      </c>
      <c r="AX223" s="13" t="s">
        <v>79</v>
      </c>
      <c r="AY223" s="216" t="s">
        <v>146</v>
      </c>
    </row>
    <row r="224" spans="1:65" s="15" customFormat="1" ht="11.25">
      <c r="B224" s="227"/>
      <c r="C224" s="228"/>
      <c r="D224" s="207" t="s">
        <v>155</v>
      </c>
      <c r="E224" s="229" t="s">
        <v>1</v>
      </c>
      <c r="F224" s="230" t="s">
        <v>170</v>
      </c>
      <c r="G224" s="228"/>
      <c r="H224" s="231">
        <v>47.091000000000001</v>
      </c>
      <c r="I224" s="232"/>
      <c r="J224" s="228"/>
      <c r="K224" s="228"/>
      <c r="L224" s="233"/>
      <c r="M224" s="234"/>
      <c r="N224" s="235"/>
      <c r="O224" s="235"/>
      <c r="P224" s="235"/>
      <c r="Q224" s="235"/>
      <c r="R224" s="235"/>
      <c r="S224" s="235"/>
      <c r="T224" s="236"/>
      <c r="AT224" s="237" t="s">
        <v>155</v>
      </c>
      <c r="AU224" s="237" t="s">
        <v>88</v>
      </c>
      <c r="AV224" s="15" t="s">
        <v>153</v>
      </c>
      <c r="AW224" s="15" t="s">
        <v>34</v>
      </c>
      <c r="AX224" s="15" t="s">
        <v>86</v>
      </c>
      <c r="AY224" s="237" t="s">
        <v>146</v>
      </c>
    </row>
    <row r="225" spans="1:65" s="2" customFormat="1" ht="37.9" customHeight="1">
      <c r="A225" s="35"/>
      <c r="B225" s="36"/>
      <c r="C225" s="192" t="s">
        <v>277</v>
      </c>
      <c r="D225" s="192" t="s">
        <v>148</v>
      </c>
      <c r="E225" s="193" t="s">
        <v>191</v>
      </c>
      <c r="F225" s="194" t="s">
        <v>192</v>
      </c>
      <c r="G225" s="195" t="s">
        <v>151</v>
      </c>
      <c r="H225" s="196">
        <v>132.71100000000001</v>
      </c>
      <c r="I225" s="197"/>
      <c r="J225" s="198">
        <f>ROUND(I225*H225,2)</f>
        <v>0</v>
      </c>
      <c r="K225" s="194" t="s">
        <v>152</v>
      </c>
      <c r="L225" s="40"/>
      <c r="M225" s="199" t="s">
        <v>1</v>
      </c>
      <c r="N225" s="200" t="s">
        <v>44</v>
      </c>
      <c r="O225" s="72"/>
      <c r="P225" s="201">
        <f>O225*H225</f>
        <v>0</v>
      </c>
      <c r="Q225" s="201">
        <v>0</v>
      </c>
      <c r="R225" s="201">
        <f>Q225*H225</f>
        <v>0</v>
      </c>
      <c r="S225" s="201">
        <v>0</v>
      </c>
      <c r="T225" s="202">
        <f>S225*H225</f>
        <v>0</v>
      </c>
      <c r="U225" s="35"/>
      <c r="V225" s="35"/>
      <c r="W225" s="35"/>
      <c r="X225" s="35"/>
      <c r="Y225" s="35"/>
      <c r="Z225" s="35"/>
      <c r="AA225" s="35"/>
      <c r="AB225" s="35"/>
      <c r="AC225" s="35"/>
      <c r="AD225" s="35"/>
      <c r="AE225" s="35"/>
      <c r="AR225" s="203" t="s">
        <v>153</v>
      </c>
      <c r="AT225" s="203" t="s">
        <v>148</v>
      </c>
      <c r="AU225" s="203" t="s">
        <v>88</v>
      </c>
      <c r="AY225" s="18" t="s">
        <v>146</v>
      </c>
      <c r="BE225" s="204">
        <f>IF(N225="základní",J225,0)</f>
        <v>0</v>
      </c>
      <c r="BF225" s="204">
        <f>IF(N225="snížená",J225,0)</f>
        <v>0</v>
      </c>
      <c r="BG225" s="204">
        <f>IF(N225="zákl. přenesená",J225,0)</f>
        <v>0</v>
      </c>
      <c r="BH225" s="204">
        <f>IF(N225="sníž. přenesená",J225,0)</f>
        <v>0</v>
      </c>
      <c r="BI225" s="204">
        <f>IF(N225="nulová",J225,0)</f>
        <v>0</v>
      </c>
      <c r="BJ225" s="18" t="s">
        <v>86</v>
      </c>
      <c r="BK225" s="204">
        <f>ROUND(I225*H225,2)</f>
        <v>0</v>
      </c>
      <c r="BL225" s="18" t="s">
        <v>153</v>
      </c>
      <c r="BM225" s="203" t="s">
        <v>881</v>
      </c>
    </row>
    <row r="226" spans="1:65" s="13" customFormat="1" ht="11.25">
      <c r="B226" s="205"/>
      <c r="C226" s="206"/>
      <c r="D226" s="207" t="s">
        <v>155</v>
      </c>
      <c r="E226" s="208" t="s">
        <v>1</v>
      </c>
      <c r="F226" s="209" t="s">
        <v>882</v>
      </c>
      <c r="G226" s="206"/>
      <c r="H226" s="210">
        <v>132.71100000000001</v>
      </c>
      <c r="I226" s="211"/>
      <c r="J226" s="206"/>
      <c r="K226" s="206"/>
      <c r="L226" s="212"/>
      <c r="M226" s="213"/>
      <c r="N226" s="214"/>
      <c r="O226" s="214"/>
      <c r="P226" s="214"/>
      <c r="Q226" s="214"/>
      <c r="R226" s="214"/>
      <c r="S226" s="214"/>
      <c r="T226" s="215"/>
      <c r="AT226" s="216" t="s">
        <v>155</v>
      </c>
      <c r="AU226" s="216" t="s">
        <v>88</v>
      </c>
      <c r="AV226" s="13" t="s">
        <v>88</v>
      </c>
      <c r="AW226" s="13" t="s">
        <v>34</v>
      </c>
      <c r="AX226" s="13" t="s">
        <v>86</v>
      </c>
      <c r="AY226" s="216" t="s">
        <v>146</v>
      </c>
    </row>
    <row r="227" spans="1:65" s="2" customFormat="1" ht="16.5" customHeight="1">
      <c r="A227" s="35"/>
      <c r="B227" s="36"/>
      <c r="C227" s="238" t="s">
        <v>284</v>
      </c>
      <c r="D227" s="238" t="s">
        <v>196</v>
      </c>
      <c r="E227" s="239" t="s">
        <v>197</v>
      </c>
      <c r="F227" s="240" t="s">
        <v>198</v>
      </c>
      <c r="G227" s="241" t="s">
        <v>199</v>
      </c>
      <c r="H227" s="242">
        <v>2.6539999999999999</v>
      </c>
      <c r="I227" s="243"/>
      <c r="J227" s="244">
        <f>ROUND(I227*H227,2)</f>
        <v>0</v>
      </c>
      <c r="K227" s="240" t="s">
        <v>152</v>
      </c>
      <c r="L227" s="245"/>
      <c r="M227" s="246" t="s">
        <v>1</v>
      </c>
      <c r="N227" s="247" t="s">
        <v>44</v>
      </c>
      <c r="O227" s="72"/>
      <c r="P227" s="201">
        <f>O227*H227</f>
        <v>0</v>
      </c>
      <c r="Q227" s="201">
        <v>1E-3</v>
      </c>
      <c r="R227" s="201">
        <f>Q227*H227</f>
        <v>2.6540000000000001E-3</v>
      </c>
      <c r="S227" s="201">
        <v>0</v>
      </c>
      <c r="T227" s="202">
        <f>S227*H227</f>
        <v>0</v>
      </c>
      <c r="U227" s="35"/>
      <c r="V227" s="35"/>
      <c r="W227" s="35"/>
      <c r="X227" s="35"/>
      <c r="Y227" s="35"/>
      <c r="Z227" s="35"/>
      <c r="AA227" s="35"/>
      <c r="AB227" s="35"/>
      <c r="AC227" s="35"/>
      <c r="AD227" s="35"/>
      <c r="AE227" s="35"/>
      <c r="AR227" s="203" t="s">
        <v>190</v>
      </c>
      <c r="AT227" s="203" t="s">
        <v>196</v>
      </c>
      <c r="AU227" s="203" t="s">
        <v>88</v>
      </c>
      <c r="AY227" s="18" t="s">
        <v>146</v>
      </c>
      <c r="BE227" s="204">
        <f>IF(N227="základní",J227,0)</f>
        <v>0</v>
      </c>
      <c r="BF227" s="204">
        <f>IF(N227="snížená",J227,0)</f>
        <v>0</v>
      </c>
      <c r="BG227" s="204">
        <f>IF(N227="zákl. přenesená",J227,0)</f>
        <v>0</v>
      </c>
      <c r="BH227" s="204">
        <f>IF(N227="sníž. přenesená",J227,0)</f>
        <v>0</v>
      </c>
      <c r="BI227" s="204">
        <f>IF(N227="nulová",J227,0)</f>
        <v>0</v>
      </c>
      <c r="BJ227" s="18" t="s">
        <v>86</v>
      </c>
      <c r="BK227" s="204">
        <f>ROUND(I227*H227,2)</f>
        <v>0</v>
      </c>
      <c r="BL227" s="18" t="s">
        <v>153</v>
      </c>
      <c r="BM227" s="203" t="s">
        <v>883</v>
      </c>
    </row>
    <row r="228" spans="1:65" s="13" customFormat="1" ht="11.25">
      <c r="B228" s="205"/>
      <c r="C228" s="206"/>
      <c r="D228" s="207" t="s">
        <v>155</v>
      </c>
      <c r="E228" s="208" t="s">
        <v>1</v>
      </c>
      <c r="F228" s="209" t="s">
        <v>884</v>
      </c>
      <c r="G228" s="206"/>
      <c r="H228" s="210">
        <v>2.6539999999999999</v>
      </c>
      <c r="I228" s="211"/>
      <c r="J228" s="206"/>
      <c r="K228" s="206"/>
      <c r="L228" s="212"/>
      <c r="M228" s="213"/>
      <c r="N228" s="214"/>
      <c r="O228" s="214"/>
      <c r="P228" s="214"/>
      <c r="Q228" s="214"/>
      <c r="R228" s="214"/>
      <c r="S228" s="214"/>
      <c r="T228" s="215"/>
      <c r="AT228" s="216" t="s">
        <v>155</v>
      </c>
      <c r="AU228" s="216" t="s">
        <v>88</v>
      </c>
      <c r="AV228" s="13" t="s">
        <v>88</v>
      </c>
      <c r="AW228" s="13" t="s">
        <v>34</v>
      </c>
      <c r="AX228" s="13" t="s">
        <v>86</v>
      </c>
      <c r="AY228" s="216" t="s">
        <v>146</v>
      </c>
    </row>
    <row r="229" spans="1:65" s="2" customFormat="1" ht="24.2" customHeight="1">
      <c r="A229" s="35"/>
      <c r="B229" s="36"/>
      <c r="C229" s="192" t="s">
        <v>290</v>
      </c>
      <c r="D229" s="192" t="s">
        <v>148</v>
      </c>
      <c r="E229" s="193" t="s">
        <v>885</v>
      </c>
      <c r="F229" s="194" t="s">
        <v>886</v>
      </c>
      <c r="G229" s="195" t="s">
        <v>183</v>
      </c>
      <c r="H229" s="196">
        <v>0.5</v>
      </c>
      <c r="I229" s="197"/>
      <c r="J229" s="198">
        <f>ROUND(I229*H229,2)</f>
        <v>0</v>
      </c>
      <c r="K229" s="194" t="s">
        <v>1</v>
      </c>
      <c r="L229" s="40"/>
      <c r="M229" s="199" t="s">
        <v>1</v>
      </c>
      <c r="N229" s="200" t="s">
        <v>44</v>
      </c>
      <c r="O229" s="72"/>
      <c r="P229" s="201">
        <f>O229*H229</f>
        <v>0</v>
      </c>
      <c r="Q229" s="201">
        <v>0</v>
      </c>
      <c r="R229" s="201">
        <f>Q229*H229</f>
        <v>0</v>
      </c>
      <c r="S229" s="201">
        <v>0</v>
      </c>
      <c r="T229" s="202">
        <f>S229*H229</f>
        <v>0</v>
      </c>
      <c r="U229" s="35"/>
      <c r="V229" s="35"/>
      <c r="W229" s="35"/>
      <c r="X229" s="35"/>
      <c r="Y229" s="35"/>
      <c r="Z229" s="35"/>
      <c r="AA229" s="35"/>
      <c r="AB229" s="35"/>
      <c r="AC229" s="35"/>
      <c r="AD229" s="35"/>
      <c r="AE229" s="35"/>
      <c r="AR229" s="203" t="s">
        <v>153</v>
      </c>
      <c r="AT229" s="203" t="s">
        <v>148</v>
      </c>
      <c r="AU229" s="203" t="s">
        <v>88</v>
      </c>
      <c r="AY229" s="18" t="s">
        <v>146</v>
      </c>
      <c r="BE229" s="204">
        <f>IF(N229="základní",J229,0)</f>
        <v>0</v>
      </c>
      <c r="BF229" s="204">
        <f>IF(N229="snížená",J229,0)</f>
        <v>0</v>
      </c>
      <c r="BG229" s="204">
        <f>IF(N229="zákl. přenesená",J229,0)</f>
        <v>0</v>
      </c>
      <c r="BH229" s="204">
        <f>IF(N229="sníž. přenesená",J229,0)</f>
        <v>0</v>
      </c>
      <c r="BI229" s="204">
        <f>IF(N229="nulová",J229,0)</f>
        <v>0</v>
      </c>
      <c r="BJ229" s="18" t="s">
        <v>86</v>
      </c>
      <c r="BK229" s="204">
        <f>ROUND(I229*H229,2)</f>
        <v>0</v>
      </c>
      <c r="BL229" s="18" t="s">
        <v>153</v>
      </c>
      <c r="BM229" s="203" t="s">
        <v>887</v>
      </c>
    </row>
    <row r="230" spans="1:65" s="2" customFormat="1" ht="21.75" customHeight="1">
      <c r="A230" s="35"/>
      <c r="B230" s="36"/>
      <c r="C230" s="192" t="s">
        <v>296</v>
      </c>
      <c r="D230" s="192" t="s">
        <v>148</v>
      </c>
      <c r="E230" s="193" t="s">
        <v>888</v>
      </c>
      <c r="F230" s="194" t="s">
        <v>889</v>
      </c>
      <c r="G230" s="195" t="s">
        <v>183</v>
      </c>
      <c r="H230" s="196">
        <v>0.5</v>
      </c>
      <c r="I230" s="197"/>
      <c r="J230" s="198">
        <f>ROUND(I230*H230,2)</f>
        <v>0</v>
      </c>
      <c r="K230" s="194" t="s">
        <v>1</v>
      </c>
      <c r="L230" s="40"/>
      <c r="M230" s="199" t="s">
        <v>1</v>
      </c>
      <c r="N230" s="200" t="s">
        <v>44</v>
      </c>
      <c r="O230" s="72"/>
      <c r="P230" s="201">
        <f>O230*H230</f>
        <v>0</v>
      </c>
      <c r="Q230" s="201">
        <v>0</v>
      </c>
      <c r="R230" s="201">
        <f>Q230*H230</f>
        <v>0</v>
      </c>
      <c r="S230" s="201">
        <v>0</v>
      </c>
      <c r="T230" s="202">
        <f>S230*H230</f>
        <v>0</v>
      </c>
      <c r="U230" s="35"/>
      <c r="V230" s="35"/>
      <c r="W230" s="35"/>
      <c r="X230" s="35"/>
      <c r="Y230" s="35"/>
      <c r="Z230" s="35"/>
      <c r="AA230" s="35"/>
      <c r="AB230" s="35"/>
      <c r="AC230" s="35"/>
      <c r="AD230" s="35"/>
      <c r="AE230" s="35"/>
      <c r="AR230" s="203" t="s">
        <v>153</v>
      </c>
      <c r="AT230" s="203" t="s">
        <v>148</v>
      </c>
      <c r="AU230" s="203" t="s">
        <v>88</v>
      </c>
      <c r="AY230" s="18" t="s">
        <v>146</v>
      </c>
      <c r="BE230" s="204">
        <f>IF(N230="základní",J230,0)</f>
        <v>0</v>
      </c>
      <c r="BF230" s="204">
        <f>IF(N230="snížená",J230,0)</f>
        <v>0</v>
      </c>
      <c r="BG230" s="204">
        <f>IF(N230="zákl. přenesená",J230,0)</f>
        <v>0</v>
      </c>
      <c r="BH230" s="204">
        <f>IF(N230="sníž. přenesená",J230,0)</f>
        <v>0</v>
      </c>
      <c r="BI230" s="204">
        <f>IF(N230="nulová",J230,0)</f>
        <v>0</v>
      </c>
      <c r="BJ230" s="18" t="s">
        <v>86</v>
      </c>
      <c r="BK230" s="204">
        <f>ROUND(I230*H230,2)</f>
        <v>0</v>
      </c>
      <c r="BL230" s="18" t="s">
        <v>153</v>
      </c>
      <c r="BM230" s="203" t="s">
        <v>890</v>
      </c>
    </row>
    <row r="231" spans="1:65" s="12" customFormat="1" ht="22.9" customHeight="1">
      <c r="B231" s="176"/>
      <c r="C231" s="177"/>
      <c r="D231" s="178" t="s">
        <v>78</v>
      </c>
      <c r="E231" s="190" t="s">
        <v>88</v>
      </c>
      <c r="F231" s="190" t="s">
        <v>394</v>
      </c>
      <c r="G231" s="177"/>
      <c r="H231" s="177"/>
      <c r="I231" s="180"/>
      <c r="J231" s="191">
        <f>BK231</f>
        <v>0</v>
      </c>
      <c r="K231" s="177"/>
      <c r="L231" s="182"/>
      <c r="M231" s="183"/>
      <c r="N231" s="184"/>
      <c r="O231" s="184"/>
      <c r="P231" s="185">
        <f>SUM(P232:P238)</f>
        <v>0</v>
      </c>
      <c r="Q231" s="184"/>
      <c r="R231" s="185">
        <f>SUM(R232:R238)</f>
        <v>27.507808799999996</v>
      </c>
      <c r="S231" s="184"/>
      <c r="T231" s="186">
        <f>SUM(T232:T238)</f>
        <v>0</v>
      </c>
      <c r="AR231" s="187" t="s">
        <v>86</v>
      </c>
      <c r="AT231" s="188" t="s">
        <v>78</v>
      </c>
      <c r="AU231" s="188" t="s">
        <v>86</v>
      </c>
      <c r="AY231" s="187" t="s">
        <v>146</v>
      </c>
      <c r="BK231" s="189">
        <f>SUM(BK232:BK238)</f>
        <v>0</v>
      </c>
    </row>
    <row r="232" spans="1:65" s="2" customFormat="1" ht="44.25" customHeight="1">
      <c r="A232" s="35"/>
      <c r="B232" s="36"/>
      <c r="C232" s="192" t="s">
        <v>304</v>
      </c>
      <c r="D232" s="192" t="s">
        <v>148</v>
      </c>
      <c r="E232" s="193" t="s">
        <v>395</v>
      </c>
      <c r="F232" s="194" t="s">
        <v>396</v>
      </c>
      <c r="G232" s="195" t="s">
        <v>159</v>
      </c>
      <c r="H232" s="196">
        <v>16.829999999999998</v>
      </c>
      <c r="I232" s="197"/>
      <c r="J232" s="198">
        <f>ROUND(I232*H232,2)</f>
        <v>0</v>
      </c>
      <c r="K232" s="194" t="s">
        <v>152</v>
      </c>
      <c r="L232" s="40"/>
      <c r="M232" s="199" t="s">
        <v>1</v>
      </c>
      <c r="N232" s="200" t="s">
        <v>44</v>
      </c>
      <c r="O232" s="72"/>
      <c r="P232" s="201">
        <f>O232*H232</f>
        <v>0</v>
      </c>
      <c r="Q232" s="201">
        <v>1.63</v>
      </c>
      <c r="R232" s="201">
        <f>Q232*H232</f>
        <v>27.432899999999997</v>
      </c>
      <c r="S232" s="201">
        <v>0</v>
      </c>
      <c r="T232" s="202">
        <f>S232*H232</f>
        <v>0</v>
      </c>
      <c r="U232" s="35"/>
      <c r="V232" s="35"/>
      <c r="W232" s="35"/>
      <c r="X232" s="35"/>
      <c r="Y232" s="35"/>
      <c r="Z232" s="35"/>
      <c r="AA232" s="35"/>
      <c r="AB232" s="35"/>
      <c r="AC232" s="35"/>
      <c r="AD232" s="35"/>
      <c r="AE232" s="35"/>
      <c r="AR232" s="203" t="s">
        <v>153</v>
      </c>
      <c r="AT232" s="203" t="s">
        <v>148</v>
      </c>
      <c r="AU232" s="203" t="s">
        <v>88</v>
      </c>
      <c r="AY232" s="18" t="s">
        <v>146</v>
      </c>
      <c r="BE232" s="204">
        <f>IF(N232="základní",J232,0)</f>
        <v>0</v>
      </c>
      <c r="BF232" s="204">
        <f>IF(N232="snížená",J232,0)</f>
        <v>0</v>
      </c>
      <c r="BG232" s="204">
        <f>IF(N232="zákl. přenesená",J232,0)</f>
        <v>0</v>
      </c>
      <c r="BH232" s="204">
        <f>IF(N232="sníž. přenesená",J232,0)</f>
        <v>0</v>
      </c>
      <c r="BI232" s="204">
        <f>IF(N232="nulová",J232,0)</f>
        <v>0</v>
      </c>
      <c r="BJ232" s="18" t="s">
        <v>86</v>
      </c>
      <c r="BK232" s="204">
        <f>ROUND(I232*H232,2)</f>
        <v>0</v>
      </c>
      <c r="BL232" s="18" t="s">
        <v>153</v>
      </c>
      <c r="BM232" s="203" t="s">
        <v>891</v>
      </c>
    </row>
    <row r="233" spans="1:65" s="14" customFormat="1" ht="11.25">
      <c r="B233" s="217"/>
      <c r="C233" s="218"/>
      <c r="D233" s="207" t="s">
        <v>155</v>
      </c>
      <c r="E233" s="219" t="s">
        <v>1</v>
      </c>
      <c r="F233" s="220" t="s">
        <v>825</v>
      </c>
      <c r="G233" s="218"/>
      <c r="H233" s="219" t="s">
        <v>1</v>
      </c>
      <c r="I233" s="221"/>
      <c r="J233" s="218"/>
      <c r="K233" s="218"/>
      <c r="L233" s="222"/>
      <c r="M233" s="223"/>
      <c r="N233" s="224"/>
      <c r="O233" s="224"/>
      <c r="P233" s="224"/>
      <c r="Q233" s="224"/>
      <c r="R233" s="224"/>
      <c r="S233" s="224"/>
      <c r="T233" s="225"/>
      <c r="AT233" s="226" t="s">
        <v>155</v>
      </c>
      <c r="AU233" s="226" t="s">
        <v>88</v>
      </c>
      <c r="AV233" s="14" t="s">
        <v>86</v>
      </c>
      <c r="AW233" s="14" t="s">
        <v>34</v>
      </c>
      <c r="AX233" s="14" t="s">
        <v>79</v>
      </c>
      <c r="AY233" s="226" t="s">
        <v>146</v>
      </c>
    </row>
    <row r="234" spans="1:65" s="13" customFormat="1" ht="11.25">
      <c r="B234" s="205"/>
      <c r="C234" s="206"/>
      <c r="D234" s="207" t="s">
        <v>155</v>
      </c>
      <c r="E234" s="208" t="s">
        <v>1</v>
      </c>
      <c r="F234" s="209" t="s">
        <v>892</v>
      </c>
      <c r="G234" s="206"/>
      <c r="H234" s="210">
        <v>5.5309999999999997</v>
      </c>
      <c r="I234" s="211"/>
      <c r="J234" s="206"/>
      <c r="K234" s="206"/>
      <c r="L234" s="212"/>
      <c r="M234" s="213"/>
      <c r="N234" s="214"/>
      <c r="O234" s="214"/>
      <c r="P234" s="214"/>
      <c r="Q234" s="214"/>
      <c r="R234" s="214"/>
      <c r="S234" s="214"/>
      <c r="T234" s="215"/>
      <c r="AT234" s="216" t="s">
        <v>155</v>
      </c>
      <c r="AU234" s="216" t="s">
        <v>88</v>
      </c>
      <c r="AV234" s="13" t="s">
        <v>88</v>
      </c>
      <c r="AW234" s="13" t="s">
        <v>34</v>
      </c>
      <c r="AX234" s="13" t="s">
        <v>79</v>
      </c>
      <c r="AY234" s="216" t="s">
        <v>146</v>
      </c>
    </row>
    <row r="235" spans="1:65" s="13" customFormat="1" ht="11.25">
      <c r="B235" s="205"/>
      <c r="C235" s="206"/>
      <c r="D235" s="207" t="s">
        <v>155</v>
      </c>
      <c r="E235" s="208" t="s">
        <v>1</v>
      </c>
      <c r="F235" s="209" t="s">
        <v>893</v>
      </c>
      <c r="G235" s="206"/>
      <c r="H235" s="210">
        <v>11.298999999999999</v>
      </c>
      <c r="I235" s="211"/>
      <c r="J235" s="206"/>
      <c r="K235" s="206"/>
      <c r="L235" s="212"/>
      <c r="M235" s="213"/>
      <c r="N235" s="214"/>
      <c r="O235" s="214"/>
      <c r="P235" s="214"/>
      <c r="Q235" s="214"/>
      <c r="R235" s="214"/>
      <c r="S235" s="214"/>
      <c r="T235" s="215"/>
      <c r="AT235" s="216" t="s">
        <v>155</v>
      </c>
      <c r="AU235" s="216" t="s">
        <v>88</v>
      </c>
      <c r="AV235" s="13" t="s">
        <v>88</v>
      </c>
      <c r="AW235" s="13" t="s">
        <v>34</v>
      </c>
      <c r="AX235" s="13" t="s">
        <v>79</v>
      </c>
      <c r="AY235" s="216" t="s">
        <v>146</v>
      </c>
    </row>
    <row r="236" spans="1:65" s="15" customFormat="1" ht="11.25">
      <c r="B236" s="227"/>
      <c r="C236" s="228"/>
      <c r="D236" s="207" t="s">
        <v>155</v>
      </c>
      <c r="E236" s="229" t="s">
        <v>1</v>
      </c>
      <c r="F236" s="230" t="s">
        <v>170</v>
      </c>
      <c r="G236" s="228"/>
      <c r="H236" s="231">
        <v>16.829999999999998</v>
      </c>
      <c r="I236" s="232"/>
      <c r="J236" s="228"/>
      <c r="K236" s="228"/>
      <c r="L236" s="233"/>
      <c r="M236" s="234"/>
      <c r="N236" s="235"/>
      <c r="O236" s="235"/>
      <c r="P236" s="235"/>
      <c r="Q236" s="235"/>
      <c r="R236" s="235"/>
      <c r="S236" s="235"/>
      <c r="T236" s="236"/>
      <c r="AT236" s="237" t="s">
        <v>155</v>
      </c>
      <c r="AU236" s="237" t="s">
        <v>88</v>
      </c>
      <c r="AV236" s="15" t="s">
        <v>153</v>
      </c>
      <c r="AW236" s="15" t="s">
        <v>34</v>
      </c>
      <c r="AX236" s="15" t="s">
        <v>86</v>
      </c>
      <c r="AY236" s="237" t="s">
        <v>146</v>
      </c>
    </row>
    <row r="237" spans="1:65" s="2" customFormat="1" ht="24.2" customHeight="1">
      <c r="A237" s="35"/>
      <c r="B237" s="36"/>
      <c r="C237" s="192" t="s">
        <v>308</v>
      </c>
      <c r="D237" s="192" t="s">
        <v>148</v>
      </c>
      <c r="E237" s="193" t="s">
        <v>704</v>
      </c>
      <c r="F237" s="194" t="s">
        <v>705</v>
      </c>
      <c r="G237" s="195" t="s">
        <v>252</v>
      </c>
      <c r="H237" s="196">
        <v>102</v>
      </c>
      <c r="I237" s="197"/>
      <c r="J237" s="198">
        <f>ROUND(I237*H237,2)</f>
        <v>0</v>
      </c>
      <c r="K237" s="194" t="s">
        <v>152</v>
      </c>
      <c r="L237" s="40"/>
      <c r="M237" s="199" t="s">
        <v>1</v>
      </c>
      <c r="N237" s="200" t="s">
        <v>44</v>
      </c>
      <c r="O237" s="72"/>
      <c r="P237" s="201">
        <f>O237*H237</f>
        <v>0</v>
      </c>
      <c r="Q237" s="201">
        <v>7.3439999999999996E-4</v>
      </c>
      <c r="R237" s="201">
        <f>Q237*H237</f>
        <v>7.4908799999999998E-2</v>
      </c>
      <c r="S237" s="201">
        <v>0</v>
      </c>
      <c r="T237" s="202">
        <f>S237*H237</f>
        <v>0</v>
      </c>
      <c r="U237" s="35"/>
      <c r="V237" s="35"/>
      <c r="W237" s="35"/>
      <c r="X237" s="35"/>
      <c r="Y237" s="35"/>
      <c r="Z237" s="35"/>
      <c r="AA237" s="35"/>
      <c r="AB237" s="35"/>
      <c r="AC237" s="35"/>
      <c r="AD237" s="35"/>
      <c r="AE237" s="35"/>
      <c r="AR237" s="203" t="s">
        <v>153</v>
      </c>
      <c r="AT237" s="203" t="s">
        <v>148</v>
      </c>
      <c r="AU237" s="203" t="s">
        <v>88</v>
      </c>
      <c r="AY237" s="18" t="s">
        <v>146</v>
      </c>
      <c r="BE237" s="204">
        <f>IF(N237="základní",J237,0)</f>
        <v>0</v>
      </c>
      <c r="BF237" s="204">
        <f>IF(N237="snížená",J237,0)</f>
        <v>0</v>
      </c>
      <c r="BG237" s="204">
        <f>IF(N237="zákl. přenesená",J237,0)</f>
        <v>0</v>
      </c>
      <c r="BH237" s="204">
        <f>IF(N237="sníž. přenesená",J237,0)</f>
        <v>0</v>
      </c>
      <c r="BI237" s="204">
        <f>IF(N237="nulová",J237,0)</f>
        <v>0</v>
      </c>
      <c r="BJ237" s="18" t="s">
        <v>86</v>
      </c>
      <c r="BK237" s="204">
        <f>ROUND(I237*H237,2)</f>
        <v>0</v>
      </c>
      <c r="BL237" s="18" t="s">
        <v>153</v>
      </c>
      <c r="BM237" s="203" t="s">
        <v>894</v>
      </c>
    </row>
    <row r="238" spans="1:65" s="13" customFormat="1" ht="11.25">
      <c r="B238" s="205"/>
      <c r="C238" s="206"/>
      <c r="D238" s="207" t="s">
        <v>155</v>
      </c>
      <c r="E238" s="208" t="s">
        <v>1</v>
      </c>
      <c r="F238" s="209" t="s">
        <v>895</v>
      </c>
      <c r="G238" s="206"/>
      <c r="H238" s="210">
        <v>102</v>
      </c>
      <c r="I238" s="211"/>
      <c r="J238" s="206"/>
      <c r="K238" s="206"/>
      <c r="L238" s="212"/>
      <c r="M238" s="213"/>
      <c r="N238" s="214"/>
      <c r="O238" s="214"/>
      <c r="P238" s="214"/>
      <c r="Q238" s="214"/>
      <c r="R238" s="214"/>
      <c r="S238" s="214"/>
      <c r="T238" s="215"/>
      <c r="AT238" s="216" t="s">
        <v>155</v>
      </c>
      <c r="AU238" s="216" t="s">
        <v>88</v>
      </c>
      <c r="AV238" s="13" t="s">
        <v>88</v>
      </c>
      <c r="AW238" s="13" t="s">
        <v>34</v>
      </c>
      <c r="AX238" s="13" t="s">
        <v>86</v>
      </c>
      <c r="AY238" s="216" t="s">
        <v>146</v>
      </c>
    </row>
    <row r="239" spans="1:65" s="12" customFormat="1" ht="22.9" customHeight="1">
      <c r="B239" s="176"/>
      <c r="C239" s="177"/>
      <c r="D239" s="178" t="s">
        <v>78</v>
      </c>
      <c r="E239" s="190" t="s">
        <v>162</v>
      </c>
      <c r="F239" s="190" t="s">
        <v>896</v>
      </c>
      <c r="G239" s="177"/>
      <c r="H239" s="177"/>
      <c r="I239" s="180"/>
      <c r="J239" s="191">
        <f>BK239</f>
        <v>0</v>
      </c>
      <c r="K239" s="177"/>
      <c r="L239" s="182"/>
      <c r="M239" s="183"/>
      <c r="N239" s="184"/>
      <c r="O239" s="184"/>
      <c r="P239" s="185">
        <f>P240</f>
        <v>0</v>
      </c>
      <c r="Q239" s="184"/>
      <c r="R239" s="185">
        <f>R240</f>
        <v>0</v>
      </c>
      <c r="S239" s="184"/>
      <c r="T239" s="186">
        <f>T240</f>
        <v>0</v>
      </c>
      <c r="AR239" s="187" t="s">
        <v>86</v>
      </c>
      <c r="AT239" s="188" t="s">
        <v>78</v>
      </c>
      <c r="AU239" s="188" t="s">
        <v>86</v>
      </c>
      <c r="AY239" s="187" t="s">
        <v>146</v>
      </c>
      <c r="BK239" s="189">
        <f>BK240</f>
        <v>0</v>
      </c>
    </row>
    <row r="240" spans="1:65" s="2" customFormat="1" ht="16.5" customHeight="1">
      <c r="A240" s="35"/>
      <c r="B240" s="36"/>
      <c r="C240" s="192" t="s">
        <v>312</v>
      </c>
      <c r="D240" s="192" t="s">
        <v>148</v>
      </c>
      <c r="E240" s="193" t="s">
        <v>897</v>
      </c>
      <c r="F240" s="194" t="s">
        <v>898</v>
      </c>
      <c r="G240" s="195" t="s">
        <v>252</v>
      </c>
      <c r="H240" s="196">
        <v>102</v>
      </c>
      <c r="I240" s="197"/>
      <c r="J240" s="198">
        <f>ROUND(I240*H240,2)</f>
        <v>0</v>
      </c>
      <c r="K240" s="194" t="s">
        <v>152</v>
      </c>
      <c r="L240" s="40"/>
      <c r="M240" s="199" t="s">
        <v>1</v>
      </c>
      <c r="N240" s="200" t="s">
        <v>44</v>
      </c>
      <c r="O240" s="72"/>
      <c r="P240" s="201">
        <f>O240*H240</f>
        <v>0</v>
      </c>
      <c r="Q240" s="201">
        <v>0</v>
      </c>
      <c r="R240" s="201">
        <f>Q240*H240</f>
        <v>0</v>
      </c>
      <c r="S240" s="201">
        <v>0</v>
      </c>
      <c r="T240" s="202">
        <f>S240*H240</f>
        <v>0</v>
      </c>
      <c r="U240" s="35"/>
      <c r="V240" s="35"/>
      <c r="W240" s="35"/>
      <c r="X240" s="35"/>
      <c r="Y240" s="35"/>
      <c r="Z240" s="35"/>
      <c r="AA240" s="35"/>
      <c r="AB240" s="35"/>
      <c r="AC240" s="35"/>
      <c r="AD240" s="35"/>
      <c r="AE240" s="35"/>
      <c r="AR240" s="203" t="s">
        <v>153</v>
      </c>
      <c r="AT240" s="203" t="s">
        <v>148</v>
      </c>
      <c r="AU240" s="203" t="s">
        <v>88</v>
      </c>
      <c r="AY240" s="18" t="s">
        <v>146</v>
      </c>
      <c r="BE240" s="204">
        <f>IF(N240="základní",J240,0)</f>
        <v>0</v>
      </c>
      <c r="BF240" s="204">
        <f>IF(N240="snížená",J240,0)</f>
        <v>0</v>
      </c>
      <c r="BG240" s="204">
        <f>IF(N240="zákl. přenesená",J240,0)</f>
        <v>0</v>
      </c>
      <c r="BH240" s="204">
        <f>IF(N240="sníž. přenesená",J240,0)</f>
        <v>0</v>
      </c>
      <c r="BI240" s="204">
        <f>IF(N240="nulová",J240,0)</f>
        <v>0</v>
      </c>
      <c r="BJ240" s="18" t="s">
        <v>86</v>
      </c>
      <c r="BK240" s="204">
        <f>ROUND(I240*H240,2)</f>
        <v>0</v>
      </c>
      <c r="BL240" s="18" t="s">
        <v>153</v>
      </c>
      <c r="BM240" s="203" t="s">
        <v>899</v>
      </c>
    </row>
    <row r="241" spans="1:65" s="12" customFormat="1" ht="22.9" customHeight="1">
      <c r="B241" s="176"/>
      <c r="C241" s="177"/>
      <c r="D241" s="178" t="s">
        <v>78</v>
      </c>
      <c r="E241" s="190" t="s">
        <v>153</v>
      </c>
      <c r="F241" s="190" t="s">
        <v>202</v>
      </c>
      <c r="G241" s="177"/>
      <c r="H241" s="177"/>
      <c r="I241" s="180"/>
      <c r="J241" s="191">
        <f>BK241</f>
        <v>0</v>
      </c>
      <c r="K241" s="177"/>
      <c r="L241" s="182"/>
      <c r="M241" s="183"/>
      <c r="N241" s="184"/>
      <c r="O241" s="184"/>
      <c r="P241" s="185">
        <f>SUM(P242:P245)</f>
        <v>0</v>
      </c>
      <c r="Q241" s="184"/>
      <c r="R241" s="185">
        <f>SUM(R242:R245)</f>
        <v>0</v>
      </c>
      <c r="S241" s="184"/>
      <c r="T241" s="186">
        <f>SUM(T242:T245)</f>
        <v>0</v>
      </c>
      <c r="AR241" s="187" t="s">
        <v>86</v>
      </c>
      <c r="AT241" s="188" t="s">
        <v>78</v>
      </c>
      <c r="AU241" s="188" t="s">
        <v>86</v>
      </c>
      <c r="AY241" s="187" t="s">
        <v>146</v>
      </c>
      <c r="BK241" s="189">
        <f>SUM(BK242:BK245)</f>
        <v>0</v>
      </c>
    </row>
    <row r="242" spans="1:65" s="2" customFormat="1" ht="33" customHeight="1">
      <c r="A242" s="35"/>
      <c r="B242" s="36"/>
      <c r="C242" s="192" t="s">
        <v>434</v>
      </c>
      <c r="D242" s="192" t="s">
        <v>148</v>
      </c>
      <c r="E242" s="193" t="s">
        <v>712</v>
      </c>
      <c r="F242" s="194" t="s">
        <v>713</v>
      </c>
      <c r="G242" s="195" t="s">
        <v>159</v>
      </c>
      <c r="H242" s="196">
        <v>11.01</v>
      </c>
      <c r="I242" s="197"/>
      <c r="J242" s="198">
        <f>ROUND(I242*H242,2)</f>
        <v>0</v>
      </c>
      <c r="K242" s="194" t="s">
        <v>152</v>
      </c>
      <c r="L242" s="40"/>
      <c r="M242" s="199" t="s">
        <v>1</v>
      </c>
      <c r="N242" s="200" t="s">
        <v>44</v>
      </c>
      <c r="O242" s="72"/>
      <c r="P242" s="201">
        <f>O242*H242</f>
        <v>0</v>
      </c>
      <c r="Q242" s="201">
        <v>0</v>
      </c>
      <c r="R242" s="201">
        <f>Q242*H242</f>
        <v>0</v>
      </c>
      <c r="S242" s="201">
        <v>0</v>
      </c>
      <c r="T242" s="202">
        <f>S242*H242</f>
        <v>0</v>
      </c>
      <c r="U242" s="35"/>
      <c r="V242" s="35"/>
      <c r="W242" s="35"/>
      <c r="X242" s="35"/>
      <c r="Y242" s="35"/>
      <c r="Z242" s="35"/>
      <c r="AA242" s="35"/>
      <c r="AB242" s="35"/>
      <c r="AC242" s="35"/>
      <c r="AD242" s="35"/>
      <c r="AE242" s="35"/>
      <c r="AR242" s="203" t="s">
        <v>153</v>
      </c>
      <c r="AT242" s="203" t="s">
        <v>148</v>
      </c>
      <c r="AU242" s="203" t="s">
        <v>88</v>
      </c>
      <c r="AY242" s="18" t="s">
        <v>146</v>
      </c>
      <c r="BE242" s="204">
        <f>IF(N242="základní",J242,0)</f>
        <v>0</v>
      </c>
      <c r="BF242" s="204">
        <f>IF(N242="snížená",J242,0)</f>
        <v>0</v>
      </c>
      <c r="BG242" s="204">
        <f>IF(N242="zákl. přenesená",J242,0)</f>
        <v>0</v>
      </c>
      <c r="BH242" s="204">
        <f>IF(N242="sníž. přenesená",J242,0)</f>
        <v>0</v>
      </c>
      <c r="BI242" s="204">
        <f>IF(N242="nulová",J242,0)</f>
        <v>0</v>
      </c>
      <c r="BJ242" s="18" t="s">
        <v>86</v>
      </c>
      <c r="BK242" s="204">
        <f>ROUND(I242*H242,2)</f>
        <v>0</v>
      </c>
      <c r="BL242" s="18" t="s">
        <v>153</v>
      </c>
      <c r="BM242" s="203" t="s">
        <v>900</v>
      </c>
    </row>
    <row r="243" spans="1:65" s="14" customFormat="1" ht="11.25">
      <c r="B243" s="217"/>
      <c r="C243" s="218"/>
      <c r="D243" s="207" t="s">
        <v>155</v>
      </c>
      <c r="E243" s="219" t="s">
        <v>1</v>
      </c>
      <c r="F243" s="220" t="s">
        <v>901</v>
      </c>
      <c r="G243" s="218"/>
      <c r="H243" s="219" t="s">
        <v>1</v>
      </c>
      <c r="I243" s="221"/>
      <c r="J243" s="218"/>
      <c r="K243" s="218"/>
      <c r="L243" s="222"/>
      <c r="M243" s="223"/>
      <c r="N243" s="224"/>
      <c r="O243" s="224"/>
      <c r="P243" s="224"/>
      <c r="Q243" s="224"/>
      <c r="R243" s="224"/>
      <c r="S243" s="224"/>
      <c r="T243" s="225"/>
      <c r="AT243" s="226" t="s">
        <v>155</v>
      </c>
      <c r="AU243" s="226" t="s">
        <v>88</v>
      </c>
      <c r="AV243" s="14" t="s">
        <v>86</v>
      </c>
      <c r="AW243" s="14" t="s">
        <v>34</v>
      </c>
      <c r="AX243" s="14" t="s">
        <v>79</v>
      </c>
      <c r="AY243" s="226" t="s">
        <v>146</v>
      </c>
    </row>
    <row r="244" spans="1:65" s="14" customFormat="1" ht="11.25">
      <c r="B244" s="217"/>
      <c r="C244" s="218"/>
      <c r="D244" s="207" t="s">
        <v>155</v>
      </c>
      <c r="E244" s="219" t="s">
        <v>1</v>
      </c>
      <c r="F244" s="220" t="s">
        <v>328</v>
      </c>
      <c r="G244" s="218"/>
      <c r="H244" s="219" t="s">
        <v>1</v>
      </c>
      <c r="I244" s="221"/>
      <c r="J244" s="218"/>
      <c r="K244" s="218"/>
      <c r="L244" s="222"/>
      <c r="M244" s="223"/>
      <c r="N244" s="224"/>
      <c r="O244" s="224"/>
      <c r="P244" s="224"/>
      <c r="Q244" s="224"/>
      <c r="R244" s="224"/>
      <c r="S244" s="224"/>
      <c r="T244" s="225"/>
      <c r="AT244" s="226" t="s">
        <v>155</v>
      </c>
      <c r="AU244" s="226" t="s">
        <v>88</v>
      </c>
      <c r="AV244" s="14" t="s">
        <v>86</v>
      </c>
      <c r="AW244" s="14" t="s">
        <v>34</v>
      </c>
      <c r="AX244" s="14" t="s">
        <v>79</v>
      </c>
      <c r="AY244" s="226" t="s">
        <v>146</v>
      </c>
    </row>
    <row r="245" spans="1:65" s="13" customFormat="1" ht="11.25">
      <c r="B245" s="205"/>
      <c r="C245" s="206"/>
      <c r="D245" s="207" t="s">
        <v>155</v>
      </c>
      <c r="E245" s="208" t="s">
        <v>1</v>
      </c>
      <c r="F245" s="209" t="s">
        <v>902</v>
      </c>
      <c r="G245" s="206"/>
      <c r="H245" s="210">
        <v>11.01</v>
      </c>
      <c r="I245" s="211"/>
      <c r="J245" s="206"/>
      <c r="K245" s="206"/>
      <c r="L245" s="212"/>
      <c r="M245" s="213"/>
      <c r="N245" s="214"/>
      <c r="O245" s="214"/>
      <c r="P245" s="214"/>
      <c r="Q245" s="214"/>
      <c r="R245" s="214"/>
      <c r="S245" s="214"/>
      <c r="T245" s="215"/>
      <c r="AT245" s="216" t="s">
        <v>155</v>
      </c>
      <c r="AU245" s="216" t="s">
        <v>88</v>
      </c>
      <c r="AV245" s="13" t="s">
        <v>88</v>
      </c>
      <c r="AW245" s="13" t="s">
        <v>34</v>
      </c>
      <c r="AX245" s="13" t="s">
        <v>86</v>
      </c>
      <c r="AY245" s="216" t="s">
        <v>146</v>
      </c>
    </row>
    <row r="246" spans="1:65" s="12" customFormat="1" ht="22.9" customHeight="1">
      <c r="B246" s="176"/>
      <c r="C246" s="177"/>
      <c r="D246" s="178" t="s">
        <v>78</v>
      </c>
      <c r="E246" s="190" t="s">
        <v>190</v>
      </c>
      <c r="F246" s="190" t="s">
        <v>211</v>
      </c>
      <c r="G246" s="177"/>
      <c r="H246" s="177"/>
      <c r="I246" s="180"/>
      <c r="J246" s="191">
        <f>BK246</f>
        <v>0</v>
      </c>
      <c r="K246" s="177"/>
      <c r="L246" s="182"/>
      <c r="M246" s="183"/>
      <c r="N246" s="184"/>
      <c r="O246" s="184"/>
      <c r="P246" s="185">
        <f>SUM(P247:P259)</f>
        <v>0</v>
      </c>
      <c r="Q246" s="184"/>
      <c r="R246" s="185">
        <f>SUM(R247:R259)</f>
        <v>1.2753126000000001</v>
      </c>
      <c r="S246" s="184"/>
      <c r="T246" s="186">
        <f>SUM(T247:T259)</f>
        <v>12.33</v>
      </c>
      <c r="AR246" s="187" t="s">
        <v>86</v>
      </c>
      <c r="AT246" s="188" t="s">
        <v>78</v>
      </c>
      <c r="AU246" s="188" t="s">
        <v>86</v>
      </c>
      <c r="AY246" s="187" t="s">
        <v>146</v>
      </c>
      <c r="BK246" s="189">
        <f>SUM(BK247:BK259)</f>
        <v>0</v>
      </c>
    </row>
    <row r="247" spans="1:65" s="2" customFormat="1" ht="24.2" customHeight="1">
      <c r="A247" s="35"/>
      <c r="B247" s="36"/>
      <c r="C247" s="192" t="s">
        <v>439</v>
      </c>
      <c r="D247" s="192" t="s">
        <v>148</v>
      </c>
      <c r="E247" s="193" t="s">
        <v>732</v>
      </c>
      <c r="F247" s="194" t="s">
        <v>733</v>
      </c>
      <c r="G247" s="195" t="s">
        <v>252</v>
      </c>
      <c r="H247" s="196">
        <v>68.5</v>
      </c>
      <c r="I247" s="197"/>
      <c r="J247" s="198">
        <f>ROUND(I247*H247,2)</f>
        <v>0</v>
      </c>
      <c r="K247" s="194" t="s">
        <v>152</v>
      </c>
      <c r="L247" s="40"/>
      <c r="M247" s="199" t="s">
        <v>1</v>
      </c>
      <c r="N247" s="200" t="s">
        <v>44</v>
      </c>
      <c r="O247" s="72"/>
      <c r="P247" s="201">
        <f>O247*H247</f>
        <v>0</v>
      </c>
      <c r="Q247" s="201">
        <v>0</v>
      </c>
      <c r="R247" s="201">
        <f>Q247*H247</f>
        <v>0</v>
      </c>
      <c r="S247" s="201">
        <v>0.18</v>
      </c>
      <c r="T247" s="202">
        <f>S247*H247</f>
        <v>12.33</v>
      </c>
      <c r="U247" s="35"/>
      <c r="V247" s="35"/>
      <c r="W247" s="35"/>
      <c r="X247" s="35"/>
      <c r="Y247" s="35"/>
      <c r="Z247" s="35"/>
      <c r="AA247" s="35"/>
      <c r="AB247" s="35"/>
      <c r="AC247" s="35"/>
      <c r="AD247" s="35"/>
      <c r="AE247" s="35"/>
      <c r="AR247" s="203" t="s">
        <v>153</v>
      </c>
      <c r="AT247" s="203" t="s">
        <v>148</v>
      </c>
      <c r="AU247" s="203" t="s">
        <v>88</v>
      </c>
      <c r="AY247" s="18" t="s">
        <v>146</v>
      </c>
      <c r="BE247" s="204">
        <f>IF(N247="základní",J247,0)</f>
        <v>0</v>
      </c>
      <c r="BF247" s="204">
        <f>IF(N247="snížená",J247,0)</f>
        <v>0</v>
      </c>
      <c r="BG247" s="204">
        <f>IF(N247="zákl. přenesená",J247,0)</f>
        <v>0</v>
      </c>
      <c r="BH247" s="204">
        <f>IF(N247="sníž. přenesená",J247,0)</f>
        <v>0</v>
      </c>
      <c r="BI247" s="204">
        <f>IF(N247="nulová",J247,0)</f>
        <v>0</v>
      </c>
      <c r="BJ247" s="18" t="s">
        <v>86</v>
      </c>
      <c r="BK247" s="204">
        <f>ROUND(I247*H247,2)</f>
        <v>0</v>
      </c>
      <c r="BL247" s="18" t="s">
        <v>153</v>
      </c>
      <c r="BM247" s="203" t="s">
        <v>903</v>
      </c>
    </row>
    <row r="248" spans="1:65" s="13" customFormat="1" ht="11.25">
      <c r="B248" s="205"/>
      <c r="C248" s="206"/>
      <c r="D248" s="207" t="s">
        <v>155</v>
      </c>
      <c r="E248" s="208" t="s">
        <v>1</v>
      </c>
      <c r="F248" s="209" t="s">
        <v>904</v>
      </c>
      <c r="G248" s="206"/>
      <c r="H248" s="210">
        <v>68.5</v>
      </c>
      <c r="I248" s="211"/>
      <c r="J248" s="206"/>
      <c r="K248" s="206"/>
      <c r="L248" s="212"/>
      <c r="M248" s="213"/>
      <c r="N248" s="214"/>
      <c r="O248" s="214"/>
      <c r="P248" s="214"/>
      <c r="Q248" s="214"/>
      <c r="R248" s="214"/>
      <c r="S248" s="214"/>
      <c r="T248" s="215"/>
      <c r="AT248" s="216" t="s">
        <v>155</v>
      </c>
      <c r="AU248" s="216" t="s">
        <v>88</v>
      </c>
      <c r="AV248" s="13" t="s">
        <v>88</v>
      </c>
      <c r="AW248" s="13" t="s">
        <v>34</v>
      </c>
      <c r="AX248" s="13" t="s">
        <v>86</v>
      </c>
      <c r="AY248" s="216" t="s">
        <v>146</v>
      </c>
    </row>
    <row r="249" spans="1:65" s="2" customFormat="1" ht="37.9" customHeight="1">
      <c r="A249" s="35"/>
      <c r="B249" s="36"/>
      <c r="C249" s="192" t="s">
        <v>443</v>
      </c>
      <c r="D249" s="192" t="s">
        <v>148</v>
      </c>
      <c r="E249" s="193" t="s">
        <v>735</v>
      </c>
      <c r="F249" s="194" t="s">
        <v>736</v>
      </c>
      <c r="G249" s="195" t="s">
        <v>252</v>
      </c>
      <c r="H249" s="196">
        <v>102</v>
      </c>
      <c r="I249" s="197"/>
      <c r="J249" s="198">
        <f>ROUND(I249*H249,2)</f>
        <v>0</v>
      </c>
      <c r="K249" s="194" t="s">
        <v>152</v>
      </c>
      <c r="L249" s="40"/>
      <c r="M249" s="199" t="s">
        <v>1</v>
      </c>
      <c r="N249" s="200" t="s">
        <v>44</v>
      </c>
      <c r="O249" s="72"/>
      <c r="P249" s="201">
        <f>O249*H249</f>
        <v>0</v>
      </c>
      <c r="Q249" s="201">
        <v>1.2999999999999999E-5</v>
      </c>
      <c r="R249" s="201">
        <f>Q249*H249</f>
        <v>1.3259999999999999E-3</v>
      </c>
      <c r="S249" s="201">
        <v>0</v>
      </c>
      <c r="T249" s="202">
        <f>S249*H249</f>
        <v>0</v>
      </c>
      <c r="U249" s="35"/>
      <c r="V249" s="35"/>
      <c r="W249" s="35"/>
      <c r="X249" s="35"/>
      <c r="Y249" s="35"/>
      <c r="Z249" s="35"/>
      <c r="AA249" s="35"/>
      <c r="AB249" s="35"/>
      <c r="AC249" s="35"/>
      <c r="AD249" s="35"/>
      <c r="AE249" s="35"/>
      <c r="AR249" s="203" t="s">
        <v>153</v>
      </c>
      <c r="AT249" s="203" t="s">
        <v>148</v>
      </c>
      <c r="AU249" s="203" t="s">
        <v>88</v>
      </c>
      <c r="AY249" s="18" t="s">
        <v>146</v>
      </c>
      <c r="BE249" s="204">
        <f>IF(N249="základní",J249,0)</f>
        <v>0</v>
      </c>
      <c r="BF249" s="204">
        <f>IF(N249="snížená",J249,0)</f>
        <v>0</v>
      </c>
      <c r="BG249" s="204">
        <f>IF(N249="zákl. přenesená",J249,0)</f>
        <v>0</v>
      </c>
      <c r="BH249" s="204">
        <f>IF(N249="sníž. přenesená",J249,0)</f>
        <v>0</v>
      </c>
      <c r="BI249" s="204">
        <f>IF(N249="nulová",J249,0)</f>
        <v>0</v>
      </c>
      <c r="BJ249" s="18" t="s">
        <v>86</v>
      </c>
      <c r="BK249" s="204">
        <f>ROUND(I249*H249,2)</f>
        <v>0</v>
      </c>
      <c r="BL249" s="18" t="s">
        <v>153</v>
      </c>
      <c r="BM249" s="203" t="s">
        <v>905</v>
      </c>
    </row>
    <row r="250" spans="1:65" s="2" customFormat="1" ht="21.75" customHeight="1">
      <c r="A250" s="35"/>
      <c r="B250" s="36"/>
      <c r="C250" s="238" t="s">
        <v>445</v>
      </c>
      <c r="D250" s="238" t="s">
        <v>196</v>
      </c>
      <c r="E250" s="239" t="s">
        <v>906</v>
      </c>
      <c r="F250" s="240" t="s">
        <v>907</v>
      </c>
      <c r="G250" s="241" t="s">
        <v>252</v>
      </c>
      <c r="H250" s="242">
        <v>105.06</v>
      </c>
      <c r="I250" s="243"/>
      <c r="J250" s="244">
        <f>ROUND(I250*H250,2)</f>
        <v>0</v>
      </c>
      <c r="K250" s="240" t="s">
        <v>152</v>
      </c>
      <c r="L250" s="245"/>
      <c r="M250" s="246" t="s">
        <v>1</v>
      </c>
      <c r="N250" s="247" t="s">
        <v>44</v>
      </c>
      <c r="O250" s="72"/>
      <c r="P250" s="201">
        <f>O250*H250</f>
        <v>0</v>
      </c>
      <c r="Q250" s="201">
        <v>6.7299999999999999E-3</v>
      </c>
      <c r="R250" s="201">
        <f>Q250*H250</f>
        <v>0.70705379999999995</v>
      </c>
      <c r="S250" s="201">
        <v>0</v>
      </c>
      <c r="T250" s="202">
        <f>S250*H250</f>
        <v>0</v>
      </c>
      <c r="U250" s="35"/>
      <c r="V250" s="35"/>
      <c r="W250" s="35"/>
      <c r="X250" s="35"/>
      <c r="Y250" s="35"/>
      <c r="Z250" s="35"/>
      <c r="AA250" s="35"/>
      <c r="AB250" s="35"/>
      <c r="AC250" s="35"/>
      <c r="AD250" s="35"/>
      <c r="AE250" s="35"/>
      <c r="AR250" s="203" t="s">
        <v>190</v>
      </c>
      <c r="AT250" s="203" t="s">
        <v>196</v>
      </c>
      <c r="AU250" s="203" t="s">
        <v>88</v>
      </c>
      <c r="AY250" s="18" t="s">
        <v>146</v>
      </c>
      <c r="BE250" s="204">
        <f>IF(N250="základní",J250,0)</f>
        <v>0</v>
      </c>
      <c r="BF250" s="204">
        <f>IF(N250="snížená",J250,0)</f>
        <v>0</v>
      </c>
      <c r="BG250" s="204">
        <f>IF(N250="zákl. přenesená",J250,0)</f>
        <v>0</v>
      </c>
      <c r="BH250" s="204">
        <f>IF(N250="sníž. přenesená",J250,0)</f>
        <v>0</v>
      </c>
      <c r="BI250" s="204">
        <f>IF(N250="nulová",J250,0)</f>
        <v>0</v>
      </c>
      <c r="BJ250" s="18" t="s">
        <v>86</v>
      </c>
      <c r="BK250" s="204">
        <f>ROUND(I250*H250,2)</f>
        <v>0</v>
      </c>
      <c r="BL250" s="18" t="s">
        <v>153</v>
      </c>
      <c r="BM250" s="203" t="s">
        <v>908</v>
      </c>
    </row>
    <row r="251" spans="1:65" s="13" customFormat="1" ht="11.25">
      <c r="B251" s="205"/>
      <c r="C251" s="206"/>
      <c r="D251" s="207" t="s">
        <v>155</v>
      </c>
      <c r="E251" s="206"/>
      <c r="F251" s="209" t="s">
        <v>909</v>
      </c>
      <c r="G251" s="206"/>
      <c r="H251" s="210">
        <v>105.06</v>
      </c>
      <c r="I251" s="211"/>
      <c r="J251" s="206"/>
      <c r="K251" s="206"/>
      <c r="L251" s="212"/>
      <c r="M251" s="213"/>
      <c r="N251" s="214"/>
      <c r="O251" s="214"/>
      <c r="P251" s="214"/>
      <c r="Q251" s="214"/>
      <c r="R251" s="214"/>
      <c r="S251" s="214"/>
      <c r="T251" s="215"/>
      <c r="AT251" s="216" t="s">
        <v>155</v>
      </c>
      <c r="AU251" s="216" t="s">
        <v>88</v>
      </c>
      <c r="AV251" s="13" t="s">
        <v>88</v>
      </c>
      <c r="AW251" s="13" t="s">
        <v>4</v>
      </c>
      <c r="AX251" s="13" t="s">
        <v>86</v>
      </c>
      <c r="AY251" s="216" t="s">
        <v>146</v>
      </c>
    </row>
    <row r="252" spans="1:65" s="2" customFormat="1" ht="24.2" customHeight="1">
      <c r="A252" s="35"/>
      <c r="B252" s="36"/>
      <c r="C252" s="192" t="s">
        <v>450</v>
      </c>
      <c r="D252" s="192" t="s">
        <v>148</v>
      </c>
      <c r="E252" s="193" t="s">
        <v>746</v>
      </c>
      <c r="F252" s="194" t="s">
        <v>747</v>
      </c>
      <c r="G252" s="195" t="s">
        <v>748</v>
      </c>
      <c r="H252" s="196">
        <v>6</v>
      </c>
      <c r="I252" s="197"/>
      <c r="J252" s="198">
        <f t="shared" ref="J252:J259" si="0">ROUND(I252*H252,2)</f>
        <v>0</v>
      </c>
      <c r="K252" s="194" t="s">
        <v>152</v>
      </c>
      <c r="L252" s="40"/>
      <c r="M252" s="199" t="s">
        <v>1</v>
      </c>
      <c r="N252" s="200" t="s">
        <v>44</v>
      </c>
      <c r="O252" s="72"/>
      <c r="P252" s="201">
        <f t="shared" ref="P252:P259" si="1">O252*H252</f>
        <v>0</v>
      </c>
      <c r="Q252" s="201">
        <v>1.7819999999999999E-4</v>
      </c>
      <c r="R252" s="201">
        <f t="shared" ref="R252:R259" si="2">Q252*H252</f>
        <v>1.0692E-3</v>
      </c>
      <c r="S252" s="201">
        <v>0</v>
      </c>
      <c r="T252" s="202">
        <f t="shared" ref="T252:T259" si="3">S252*H252</f>
        <v>0</v>
      </c>
      <c r="U252" s="35"/>
      <c r="V252" s="35"/>
      <c r="W252" s="35"/>
      <c r="X252" s="35"/>
      <c r="Y252" s="35"/>
      <c r="Z252" s="35"/>
      <c r="AA252" s="35"/>
      <c r="AB252" s="35"/>
      <c r="AC252" s="35"/>
      <c r="AD252" s="35"/>
      <c r="AE252" s="35"/>
      <c r="AR252" s="203" t="s">
        <v>153</v>
      </c>
      <c r="AT252" s="203" t="s">
        <v>148</v>
      </c>
      <c r="AU252" s="203" t="s">
        <v>88</v>
      </c>
      <c r="AY252" s="18" t="s">
        <v>146</v>
      </c>
      <c r="BE252" s="204">
        <f t="shared" ref="BE252:BE259" si="4">IF(N252="základní",J252,0)</f>
        <v>0</v>
      </c>
      <c r="BF252" s="204">
        <f t="shared" ref="BF252:BF259" si="5">IF(N252="snížená",J252,0)</f>
        <v>0</v>
      </c>
      <c r="BG252" s="204">
        <f t="shared" ref="BG252:BG259" si="6">IF(N252="zákl. přenesená",J252,0)</f>
        <v>0</v>
      </c>
      <c r="BH252" s="204">
        <f t="shared" ref="BH252:BH259" si="7">IF(N252="sníž. přenesená",J252,0)</f>
        <v>0</v>
      </c>
      <c r="BI252" s="204">
        <f t="shared" ref="BI252:BI259" si="8">IF(N252="nulová",J252,0)</f>
        <v>0</v>
      </c>
      <c r="BJ252" s="18" t="s">
        <v>86</v>
      </c>
      <c r="BK252" s="204">
        <f t="shared" ref="BK252:BK259" si="9">ROUND(I252*H252,2)</f>
        <v>0</v>
      </c>
      <c r="BL252" s="18" t="s">
        <v>153</v>
      </c>
      <c r="BM252" s="203" t="s">
        <v>910</v>
      </c>
    </row>
    <row r="253" spans="1:65" s="2" customFormat="1" ht="44.25" customHeight="1">
      <c r="A253" s="35"/>
      <c r="B253" s="36"/>
      <c r="C253" s="192" t="s">
        <v>454</v>
      </c>
      <c r="D253" s="192" t="s">
        <v>148</v>
      </c>
      <c r="E253" s="193" t="s">
        <v>911</v>
      </c>
      <c r="F253" s="194" t="s">
        <v>912</v>
      </c>
      <c r="G253" s="195" t="s">
        <v>220</v>
      </c>
      <c r="H253" s="196">
        <v>5</v>
      </c>
      <c r="I253" s="197"/>
      <c r="J253" s="198">
        <f t="shared" si="0"/>
        <v>0</v>
      </c>
      <c r="K253" s="194" t="s">
        <v>152</v>
      </c>
      <c r="L253" s="40"/>
      <c r="M253" s="199" t="s">
        <v>1</v>
      </c>
      <c r="N253" s="200" t="s">
        <v>44</v>
      </c>
      <c r="O253" s="72"/>
      <c r="P253" s="201">
        <f t="shared" si="1"/>
        <v>0</v>
      </c>
      <c r="Q253" s="201">
        <v>7.4367500000000003E-2</v>
      </c>
      <c r="R253" s="201">
        <f t="shared" si="2"/>
        <v>0.37183750000000004</v>
      </c>
      <c r="S253" s="201">
        <v>0</v>
      </c>
      <c r="T253" s="202">
        <f t="shared" si="3"/>
        <v>0</v>
      </c>
      <c r="U253" s="35"/>
      <c r="V253" s="35"/>
      <c r="W253" s="35"/>
      <c r="X253" s="35"/>
      <c r="Y253" s="35"/>
      <c r="Z253" s="35"/>
      <c r="AA253" s="35"/>
      <c r="AB253" s="35"/>
      <c r="AC253" s="35"/>
      <c r="AD253" s="35"/>
      <c r="AE253" s="35"/>
      <c r="AR253" s="203" t="s">
        <v>153</v>
      </c>
      <c r="AT253" s="203" t="s">
        <v>148</v>
      </c>
      <c r="AU253" s="203" t="s">
        <v>88</v>
      </c>
      <c r="AY253" s="18" t="s">
        <v>146</v>
      </c>
      <c r="BE253" s="204">
        <f t="shared" si="4"/>
        <v>0</v>
      </c>
      <c r="BF253" s="204">
        <f t="shared" si="5"/>
        <v>0</v>
      </c>
      <c r="BG253" s="204">
        <f t="shared" si="6"/>
        <v>0</v>
      </c>
      <c r="BH253" s="204">
        <f t="shared" si="7"/>
        <v>0</v>
      </c>
      <c r="BI253" s="204">
        <f t="shared" si="8"/>
        <v>0</v>
      </c>
      <c r="BJ253" s="18" t="s">
        <v>86</v>
      </c>
      <c r="BK253" s="204">
        <f t="shared" si="9"/>
        <v>0</v>
      </c>
      <c r="BL253" s="18" t="s">
        <v>153</v>
      </c>
      <c r="BM253" s="203" t="s">
        <v>913</v>
      </c>
    </row>
    <row r="254" spans="1:65" s="2" customFormat="1" ht="37.9" customHeight="1">
      <c r="A254" s="35"/>
      <c r="B254" s="36"/>
      <c r="C254" s="192" t="s">
        <v>458</v>
      </c>
      <c r="D254" s="192" t="s">
        <v>148</v>
      </c>
      <c r="E254" s="193" t="s">
        <v>914</v>
      </c>
      <c r="F254" s="194" t="s">
        <v>915</v>
      </c>
      <c r="G254" s="195" t="s">
        <v>220</v>
      </c>
      <c r="H254" s="196">
        <v>5</v>
      </c>
      <c r="I254" s="197"/>
      <c r="J254" s="198">
        <f t="shared" si="0"/>
        <v>0</v>
      </c>
      <c r="K254" s="194" t="s">
        <v>152</v>
      </c>
      <c r="L254" s="40"/>
      <c r="M254" s="199" t="s">
        <v>1</v>
      </c>
      <c r="N254" s="200" t="s">
        <v>44</v>
      </c>
      <c r="O254" s="72"/>
      <c r="P254" s="201">
        <f t="shared" si="1"/>
        <v>0</v>
      </c>
      <c r="Q254" s="201">
        <v>1.13568E-2</v>
      </c>
      <c r="R254" s="201">
        <f t="shared" si="2"/>
        <v>5.6784000000000001E-2</v>
      </c>
      <c r="S254" s="201">
        <v>0</v>
      </c>
      <c r="T254" s="202">
        <f t="shared" si="3"/>
        <v>0</v>
      </c>
      <c r="U254" s="35"/>
      <c r="V254" s="35"/>
      <c r="W254" s="35"/>
      <c r="X254" s="35"/>
      <c r="Y254" s="35"/>
      <c r="Z254" s="35"/>
      <c r="AA254" s="35"/>
      <c r="AB254" s="35"/>
      <c r="AC254" s="35"/>
      <c r="AD254" s="35"/>
      <c r="AE254" s="35"/>
      <c r="AR254" s="203" t="s">
        <v>153</v>
      </c>
      <c r="AT254" s="203" t="s">
        <v>148</v>
      </c>
      <c r="AU254" s="203" t="s">
        <v>88</v>
      </c>
      <c r="AY254" s="18" t="s">
        <v>146</v>
      </c>
      <c r="BE254" s="204">
        <f t="shared" si="4"/>
        <v>0</v>
      </c>
      <c r="BF254" s="204">
        <f t="shared" si="5"/>
        <v>0</v>
      </c>
      <c r="BG254" s="204">
        <f t="shared" si="6"/>
        <v>0</v>
      </c>
      <c r="BH254" s="204">
        <f t="shared" si="7"/>
        <v>0</v>
      </c>
      <c r="BI254" s="204">
        <f t="shared" si="8"/>
        <v>0</v>
      </c>
      <c r="BJ254" s="18" t="s">
        <v>86</v>
      </c>
      <c r="BK254" s="204">
        <f t="shared" si="9"/>
        <v>0</v>
      </c>
      <c r="BL254" s="18" t="s">
        <v>153</v>
      </c>
      <c r="BM254" s="203" t="s">
        <v>916</v>
      </c>
    </row>
    <row r="255" spans="1:65" s="2" customFormat="1" ht="44.25" customHeight="1">
      <c r="A255" s="35"/>
      <c r="B255" s="36"/>
      <c r="C255" s="192" t="s">
        <v>462</v>
      </c>
      <c r="D255" s="192" t="s">
        <v>148</v>
      </c>
      <c r="E255" s="193" t="s">
        <v>917</v>
      </c>
      <c r="F255" s="194" t="s">
        <v>918</v>
      </c>
      <c r="G255" s="195" t="s">
        <v>220</v>
      </c>
      <c r="H255" s="196">
        <v>2</v>
      </c>
      <c r="I255" s="197"/>
      <c r="J255" s="198">
        <f t="shared" si="0"/>
        <v>0</v>
      </c>
      <c r="K255" s="194" t="s">
        <v>152</v>
      </c>
      <c r="L255" s="40"/>
      <c r="M255" s="199" t="s">
        <v>1</v>
      </c>
      <c r="N255" s="200" t="s">
        <v>44</v>
      </c>
      <c r="O255" s="72"/>
      <c r="P255" s="201">
        <f t="shared" si="1"/>
        <v>0</v>
      </c>
      <c r="Q255" s="201">
        <v>6.2164000000000004E-3</v>
      </c>
      <c r="R255" s="201">
        <f t="shared" si="2"/>
        <v>1.2432800000000001E-2</v>
      </c>
      <c r="S255" s="201">
        <v>0</v>
      </c>
      <c r="T255" s="202">
        <f t="shared" si="3"/>
        <v>0</v>
      </c>
      <c r="U255" s="35"/>
      <c r="V255" s="35"/>
      <c r="W255" s="35"/>
      <c r="X255" s="35"/>
      <c r="Y255" s="35"/>
      <c r="Z255" s="35"/>
      <c r="AA255" s="35"/>
      <c r="AB255" s="35"/>
      <c r="AC255" s="35"/>
      <c r="AD255" s="35"/>
      <c r="AE255" s="35"/>
      <c r="AR255" s="203" t="s">
        <v>153</v>
      </c>
      <c r="AT255" s="203" t="s">
        <v>148</v>
      </c>
      <c r="AU255" s="203" t="s">
        <v>88</v>
      </c>
      <c r="AY255" s="18" t="s">
        <v>146</v>
      </c>
      <c r="BE255" s="204">
        <f t="shared" si="4"/>
        <v>0</v>
      </c>
      <c r="BF255" s="204">
        <f t="shared" si="5"/>
        <v>0</v>
      </c>
      <c r="BG255" s="204">
        <f t="shared" si="6"/>
        <v>0</v>
      </c>
      <c r="BH255" s="204">
        <f t="shared" si="7"/>
        <v>0</v>
      </c>
      <c r="BI255" s="204">
        <f t="shared" si="8"/>
        <v>0</v>
      </c>
      <c r="BJ255" s="18" t="s">
        <v>86</v>
      </c>
      <c r="BK255" s="204">
        <f t="shared" si="9"/>
        <v>0</v>
      </c>
      <c r="BL255" s="18" t="s">
        <v>153</v>
      </c>
      <c r="BM255" s="203" t="s">
        <v>919</v>
      </c>
    </row>
    <row r="256" spans="1:65" s="2" customFormat="1" ht="44.25" customHeight="1">
      <c r="A256" s="35"/>
      <c r="B256" s="36"/>
      <c r="C256" s="192" t="s">
        <v>464</v>
      </c>
      <c r="D256" s="192" t="s">
        <v>148</v>
      </c>
      <c r="E256" s="193" t="s">
        <v>920</v>
      </c>
      <c r="F256" s="194" t="s">
        <v>921</v>
      </c>
      <c r="G256" s="195" t="s">
        <v>220</v>
      </c>
      <c r="H256" s="196">
        <v>5</v>
      </c>
      <c r="I256" s="197"/>
      <c r="J256" s="198">
        <f t="shared" si="0"/>
        <v>0</v>
      </c>
      <c r="K256" s="194" t="s">
        <v>152</v>
      </c>
      <c r="L256" s="40"/>
      <c r="M256" s="199" t="s">
        <v>1</v>
      </c>
      <c r="N256" s="200" t="s">
        <v>44</v>
      </c>
      <c r="O256" s="72"/>
      <c r="P256" s="201">
        <f t="shared" si="1"/>
        <v>0</v>
      </c>
      <c r="Q256" s="201">
        <v>0</v>
      </c>
      <c r="R256" s="201">
        <f t="shared" si="2"/>
        <v>0</v>
      </c>
      <c r="S256" s="201">
        <v>0</v>
      </c>
      <c r="T256" s="202">
        <f t="shared" si="3"/>
        <v>0</v>
      </c>
      <c r="U256" s="35"/>
      <c r="V256" s="35"/>
      <c r="W256" s="35"/>
      <c r="X256" s="35"/>
      <c r="Y256" s="35"/>
      <c r="Z256" s="35"/>
      <c r="AA256" s="35"/>
      <c r="AB256" s="35"/>
      <c r="AC256" s="35"/>
      <c r="AD256" s="35"/>
      <c r="AE256" s="35"/>
      <c r="AR256" s="203" t="s">
        <v>153</v>
      </c>
      <c r="AT256" s="203" t="s">
        <v>148</v>
      </c>
      <c r="AU256" s="203" t="s">
        <v>88</v>
      </c>
      <c r="AY256" s="18" t="s">
        <v>146</v>
      </c>
      <c r="BE256" s="204">
        <f t="shared" si="4"/>
        <v>0</v>
      </c>
      <c r="BF256" s="204">
        <f t="shared" si="5"/>
        <v>0</v>
      </c>
      <c r="BG256" s="204">
        <f t="shared" si="6"/>
        <v>0</v>
      </c>
      <c r="BH256" s="204">
        <f t="shared" si="7"/>
        <v>0</v>
      </c>
      <c r="BI256" s="204">
        <f t="shared" si="8"/>
        <v>0</v>
      </c>
      <c r="BJ256" s="18" t="s">
        <v>86</v>
      </c>
      <c r="BK256" s="204">
        <f t="shared" si="9"/>
        <v>0</v>
      </c>
      <c r="BL256" s="18" t="s">
        <v>153</v>
      </c>
      <c r="BM256" s="203" t="s">
        <v>922</v>
      </c>
    </row>
    <row r="257" spans="1:65" s="2" customFormat="1" ht="37.9" customHeight="1">
      <c r="A257" s="35"/>
      <c r="B257" s="36"/>
      <c r="C257" s="192" t="s">
        <v>466</v>
      </c>
      <c r="D257" s="192" t="s">
        <v>148</v>
      </c>
      <c r="E257" s="193" t="s">
        <v>923</v>
      </c>
      <c r="F257" s="194" t="s">
        <v>924</v>
      </c>
      <c r="G257" s="195" t="s">
        <v>220</v>
      </c>
      <c r="H257" s="196">
        <v>3</v>
      </c>
      <c r="I257" s="197"/>
      <c r="J257" s="198">
        <f t="shared" si="0"/>
        <v>0</v>
      </c>
      <c r="K257" s="194" t="s">
        <v>152</v>
      </c>
      <c r="L257" s="40"/>
      <c r="M257" s="199" t="s">
        <v>1</v>
      </c>
      <c r="N257" s="200" t="s">
        <v>44</v>
      </c>
      <c r="O257" s="72"/>
      <c r="P257" s="201">
        <f t="shared" si="1"/>
        <v>0</v>
      </c>
      <c r="Q257" s="201">
        <v>2.0301E-3</v>
      </c>
      <c r="R257" s="201">
        <f t="shared" si="2"/>
        <v>6.0902999999999999E-3</v>
      </c>
      <c r="S257" s="201">
        <v>0</v>
      </c>
      <c r="T257" s="202">
        <f t="shared" si="3"/>
        <v>0</v>
      </c>
      <c r="U257" s="35"/>
      <c r="V257" s="35"/>
      <c r="W257" s="35"/>
      <c r="X257" s="35"/>
      <c r="Y257" s="35"/>
      <c r="Z257" s="35"/>
      <c r="AA257" s="35"/>
      <c r="AB257" s="35"/>
      <c r="AC257" s="35"/>
      <c r="AD257" s="35"/>
      <c r="AE257" s="35"/>
      <c r="AR257" s="203" t="s">
        <v>153</v>
      </c>
      <c r="AT257" s="203" t="s">
        <v>148</v>
      </c>
      <c r="AU257" s="203" t="s">
        <v>88</v>
      </c>
      <c r="AY257" s="18" t="s">
        <v>146</v>
      </c>
      <c r="BE257" s="204">
        <f t="shared" si="4"/>
        <v>0</v>
      </c>
      <c r="BF257" s="204">
        <f t="shared" si="5"/>
        <v>0</v>
      </c>
      <c r="BG257" s="204">
        <f t="shared" si="6"/>
        <v>0</v>
      </c>
      <c r="BH257" s="204">
        <f t="shared" si="7"/>
        <v>0</v>
      </c>
      <c r="BI257" s="204">
        <f t="shared" si="8"/>
        <v>0</v>
      </c>
      <c r="BJ257" s="18" t="s">
        <v>86</v>
      </c>
      <c r="BK257" s="204">
        <f t="shared" si="9"/>
        <v>0</v>
      </c>
      <c r="BL257" s="18" t="s">
        <v>153</v>
      </c>
      <c r="BM257" s="203" t="s">
        <v>925</v>
      </c>
    </row>
    <row r="258" spans="1:65" s="2" customFormat="1" ht="37.9" customHeight="1">
      <c r="A258" s="35"/>
      <c r="B258" s="36"/>
      <c r="C258" s="192" t="s">
        <v>470</v>
      </c>
      <c r="D258" s="192" t="s">
        <v>148</v>
      </c>
      <c r="E258" s="193" t="s">
        <v>926</v>
      </c>
      <c r="F258" s="194" t="s">
        <v>927</v>
      </c>
      <c r="G258" s="195" t="s">
        <v>220</v>
      </c>
      <c r="H258" s="196">
        <v>2</v>
      </c>
      <c r="I258" s="197"/>
      <c r="J258" s="198">
        <f t="shared" si="0"/>
        <v>0</v>
      </c>
      <c r="K258" s="194" t="s">
        <v>152</v>
      </c>
      <c r="L258" s="40"/>
      <c r="M258" s="199" t="s">
        <v>1</v>
      </c>
      <c r="N258" s="200" t="s">
        <v>44</v>
      </c>
      <c r="O258" s="72"/>
      <c r="P258" s="201">
        <f t="shared" si="1"/>
        <v>0</v>
      </c>
      <c r="Q258" s="201">
        <v>5.4539999999999998E-2</v>
      </c>
      <c r="R258" s="201">
        <f t="shared" si="2"/>
        <v>0.10908</v>
      </c>
      <c r="S258" s="201">
        <v>0</v>
      </c>
      <c r="T258" s="202">
        <f t="shared" si="3"/>
        <v>0</v>
      </c>
      <c r="U258" s="35"/>
      <c r="V258" s="35"/>
      <c r="W258" s="35"/>
      <c r="X258" s="35"/>
      <c r="Y258" s="35"/>
      <c r="Z258" s="35"/>
      <c r="AA258" s="35"/>
      <c r="AB258" s="35"/>
      <c r="AC258" s="35"/>
      <c r="AD258" s="35"/>
      <c r="AE258" s="35"/>
      <c r="AR258" s="203" t="s">
        <v>153</v>
      </c>
      <c r="AT258" s="203" t="s">
        <v>148</v>
      </c>
      <c r="AU258" s="203" t="s">
        <v>88</v>
      </c>
      <c r="AY258" s="18" t="s">
        <v>146</v>
      </c>
      <c r="BE258" s="204">
        <f t="shared" si="4"/>
        <v>0</v>
      </c>
      <c r="BF258" s="204">
        <f t="shared" si="5"/>
        <v>0</v>
      </c>
      <c r="BG258" s="204">
        <f t="shared" si="6"/>
        <v>0</v>
      </c>
      <c r="BH258" s="204">
        <f t="shared" si="7"/>
        <v>0</v>
      </c>
      <c r="BI258" s="204">
        <f t="shared" si="8"/>
        <v>0</v>
      </c>
      <c r="BJ258" s="18" t="s">
        <v>86</v>
      </c>
      <c r="BK258" s="204">
        <f t="shared" si="9"/>
        <v>0</v>
      </c>
      <c r="BL258" s="18" t="s">
        <v>153</v>
      </c>
      <c r="BM258" s="203" t="s">
        <v>928</v>
      </c>
    </row>
    <row r="259" spans="1:65" s="2" customFormat="1" ht="21.75" customHeight="1">
      <c r="A259" s="35"/>
      <c r="B259" s="36"/>
      <c r="C259" s="192" t="s">
        <v>480</v>
      </c>
      <c r="D259" s="192" t="s">
        <v>148</v>
      </c>
      <c r="E259" s="193" t="s">
        <v>773</v>
      </c>
      <c r="F259" s="194" t="s">
        <v>774</v>
      </c>
      <c r="G259" s="195" t="s">
        <v>252</v>
      </c>
      <c r="H259" s="196">
        <v>102</v>
      </c>
      <c r="I259" s="197"/>
      <c r="J259" s="198">
        <f t="shared" si="0"/>
        <v>0</v>
      </c>
      <c r="K259" s="194" t="s">
        <v>152</v>
      </c>
      <c r="L259" s="40"/>
      <c r="M259" s="199" t="s">
        <v>1</v>
      </c>
      <c r="N259" s="200" t="s">
        <v>44</v>
      </c>
      <c r="O259" s="72"/>
      <c r="P259" s="201">
        <f t="shared" si="1"/>
        <v>0</v>
      </c>
      <c r="Q259" s="201">
        <v>9.4500000000000007E-5</v>
      </c>
      <c r="R259" s="201">
        <f t="shared" si="2"/>
        <v>9.639E-3</v>
      </c>
      <c r="S259" s="201">
        <v>0</v>
      </c>
      <c r="T259" s="202">
        <f t="shared" si="3"/>
        <v>0</v>
      </c>
      <c r="U259" s="35"/>
      <c r="V259" s="35"/>
      <c r="W259" s="35"/>
      <c r="X259" s="35"/>
      <c r="Y259" s="35"/>
      <c r="Z259" s="35"/>
      <c r="AA259" s="35"/>
      <c r="AB259" s="35"/>
      <c r="AC259" s="35"/>
      <c r="AD259" s="35"/>
      <c r="AE259" s="35"/>
      <c r="AR259" s="203" t="s">
        <v>153</v>
      </c>
      <c r="AT259" s="203" t="s">
        <v>148</v>
      </c>
      <c r="AU259" s="203" t="s">
        <v>88</v>
      </c>
      <c r="AY259" s="18" t="s">
        <v>146</v>
      </c>
      <c r="BE259" s="204">
        <f t="shared" si="4"/>
        <v>0</v>
      </c>
      <c r="BF259" s="204">
        <f t="shared" si="5"/>
        <v>0</v>
      </c>
      <c r="BG259" s="204">
        <f t="shared" si="6"/>
        <v>0</v>
      </c>
      <c r="BH259" s="204">
        <f t="shared" si="7"/>
        <v>0</v>
      </c>
      <c r="BI259" s="204">
        <f t="shared" si="8"/>
        <v>0</v>
      </c>
      <c r="BJ259" s="18" t="s">
        <v>86</v>
      </c>
      <c r="BK259" s="204">
        <f t="shared" si="9"/>
        <v>0</v>
      </c>
      <c r="BL259" s="18" t="s">
        <v>153</v>
      </c>
      <c r="BM259" s="203" t="s">
        <v>929</v>
      </c>
    </row>
    <row r="260" spans="1:65" s="12" customFormat="1" ht="22.9" customHeight="1">
      <c r="B260" s="176"/>
      <c r="C260" s="177"/>
      <c r="D260" s="178" t="s">
        <v>78</v>
      </c>
      <c r="E260" s="190" t="s">
        <v>195</v>
      </c>
      <c r="F260" s="190" t="s">
        <v>249</v>
      </c>
      <c r="G260" s="177"/>
      <c r="H260" s="177"/>
      <c r="I260" s="180"/>
      <c r="J260" s="191">
        <f>BK260</f>
        <v>0</v>
      </c>
      <c r="K260" s="177"/>
      <c r="L260" s="182"/>
      <c r="M260" s="183"/>
      <c r="N260" s="184"/>
      <c r="O260" s="184"/>
      <c r="P260" s="185">
        <f>SUM(P261:P282)</f>
        <v>0</v>
      </c>
      <c r="Q260" s="184"/>
      <c r="R260" s="185">
        <f>SUM(R261:R282)</f>
        <v>3.3938889800000004E-2</v>
      </c>
      <c r="S260" s="184"/>
      <c r="T260" s="186">
        <f>SUM(T261:T282)</f>
        <v>0</v>
      </c>
      <c r="AR260" s="187" t="s">
        <v>86</v>
      </c>
      <c r="AT260" s="188" t="s">
        <v>78</v>
      </c>
      <c r="AU260" s="188" t="s">
        <v>86</v>
      </c>
      <c r="AY260" s="187" t="s">
        <v>146</v>
      </c>
      <c r="BK260" s="189">
        <f>SUM(BK261:BK282)</f>
        <v>0</v>
      </c>
    </row>
    <row r="261" spans="1:65" s="2" customFormat="1" ht="37.9" customHeight="1">
      <c r="A261" s="35"/>
      <c r="B261" s="36"/>
      <c r="C261" s="192" t="s">
        <v>484</v>
      </c>
      <c r="D261" s="192" t="s">
        <v>148</v>
      </c>
      <c r="E261" s="193" t="s">
        <v>250</v>
      </c>
      <c r="F261" s="194" t="s">
        <v>251</v>
      </c>
      <c r="G261" s="195" t="s">
        <v>252</v>
      </c>
      <c r="H261" s="196">
        <v>95.44</v>
      </c>
      <c r="I261" s="197"/>
      <c r="J261" s="198">
        <f>ROUND(I261*H261,2)</f>
        <v>0</v>
      </c>
      <c r="K261" s="194" t="s">
        <v>152</v>
      </c>
      <c r="L261" s="40"/>
      <c r="M261" s="199" t="s">
        <v>1</v>
      </c>
      <c r="N261" s="200" t="s">
        <v>44</v>
      </c>
      <c r="O261" s="72"/>
      <c r="P261" s="201">
        <f>O261*H261</f>
        <v>0</v>
      </c>
      <c r="Q261" s="201">
        <v>8.0499999999999992E-6</v>
      </c>
      <c r="R261" s="201">
        <f>Q261*H261</f>
        <v>7.6829199999999995E-4</v>
      </c>
      <c r="S261" s="201">
        <v>0</v>
      </c>
      <c r="T261" s="202">
        <f>S261*H261</f>
        <v>0</v>
      </c>
      <c r="U261" s="35"/>
      <c r="V261" s="35"/>
      <c r="W261" s="35"/>
      <c r="X261" s="35"/>
      <c r="Y261" s="35"/>
      <c r="Z261" s="35"/>
      <c r="AA261" s="35"/>
      <c r="AB261" s="35"/>
      <c r="AC261" s="35"/>
      <c r="AD261" s="35"/>
      <c r="AE261" s="35"/>
      <c r="AR261" s="203" t="s">
        <v>153</v>
      </c>
      <c r="AT261" s="203" t="s">
        <v>148</v>
      </c>
      <c r="AU261" s="203" t="s">
        <v>88</v>
      </c>
      <c r="AY261" s="18" t="s">
        <v>146</v>
      </c>
      <c r="BE261" s="204">
        <f>IF(N261="základní",J261,0)</f>
        <v>0</v>
      </c>
      <c r="BF261" s="204">
        <f>IF(N261="snížená",J261,0)</f>
        <v>0</v>
      </c>
      <c r="BG261" s="204">
        <f>IF(N261="zákl. přenesená",J261,0)</f>
        <v>0</v>
      </c>
      <c r="BH261" s="204">
        <f>IF(N261="sníž. přenesená",J261,0)</f>
        <v>0</v>
      </c>
      <c r="BI261" s="204">
        <f>IF(N261="nulová",J261,0)</f>
        <v>0</v>
      </c>
      <c r="BJ261" s="18" t="s">
        <v>86</v>
      </c>
      <c r="BK261" s="204">
        <f>ROUND(I261*H261,2)</f>
        <v>0</v>
      </c>
      <c r="BL261" s="18" t="s">
        <v>153</v>
      </c>
      <c r="BM261" s="203" t="s">
        <v>930</v>
      </c>
    </row>
    <row r="262" spans="1:65" s="14" customFormat="1" ht="11.25">
      <c r="B262" s="217"/>
      <c r="C262" s="218"/>
      <c r="D262" s="207" t="s">
        <v>155</v>
      </c>
      <c r="E262" s="219" t="s">
        <v>1</v>
      </c>
      <c r="F262" s="220" t="s">
        <v>441</v>
      </c>
      <c r="G262" s="218"/>
      <c r="H262" s="219" t="s">
        <v>1</v>
      </c>
      <c r="I262" s="221"/>
      <c r="J262" s="218"/>
      <c r="K262" s="218"/>
      <c r="L262" s="222"/>
      <c r="M262" s="223"/>
      <c r="N262" s="224"/>
      <c r="O262" s="224"/>
      <c r="P262" s="224"/>
      <c r="Q262" s="224"/>
      <c r="R262" s="224"/>
      <c r="S262" s="224"/>
      <c r="T262" s="225"/>
      <c r="AT262" s="226" t="s">
        <v>155</v>
      </c>
      <c r="AU262" s="226" t="s">
        <v>88</v>
      </c>
      <c r="AV262" s="14" t="s">
        <v>86</v>
      </c>
      <c r="AW262" s="14" t="s">
        <v>34</v>
      </c>
      <c r="AX262" s="14" t="s">
        <v>79</v>
      </c>
      <c r="AY262" s="226" t="s">
        <v>146</v>
      </c>
    </row>
    <row r="263" spans="1:65" s="13" customFormat="1" ht="11.25">
      <c r="B263" s="205"/>
      <c r="C263" s="206"/>
      <c r="D263" s="207" t="s">
        <v>155</v>
      </c>
      <c r="E263" s="208" t="s">
        <v>1</v>
      </c>
      <c r="F263" s="209" t="s">
        <v>931</v>
      </c>
      <c r="G263" s="206"/>
      <c r="H263" s="210">
        <v>5.2</v>
      </c>
      <c r="I263" s="211"/>
      <c r="J263" s="206"/>
      <c r="K263" s="206"/>
      <c r="L263" s="212"/>
      <c r="M263" s="213"/>
      <c r="N263" s="214"/>
      <c r="O263" s="214"/>
      <c r="P263" s="214"/>
      <c r="Q263" s="214"/>
      <c r="R263" s="214"/>
      <c r="S263" s="214"/>
      <c r="T263" s="215"/>
      <c r="AT263" s="216" t="s">
        <v>155</v>
      </c>
      <c r="AU263" s="216" t="s">
        <v>88</v>
      </c>
      <c r="AV263" s="13" t="s">
        <v>88</v>
      </c>
      <c r="AW263" s="13" t="s">
        <v>34</v>
      </c>
      <c r="AX263" s="13" t="s">
        <v>79</v>
      </c>
      <c r="AY263" s="216" t="s">
        <v>146</v>
      </c>
    </row>
    <row r="264" spans="1:65" s="13" customFormat="1" ht="11.25">
      <c r="B264" s="205"/>
      <c r="C264" s="206"/>
      <c r="D264" s="207" t="s">
        <v>155</v>
      </c>
      <c r="E264" s="208" t="s">
        <v>1</v>
      </c>
      <c r="F264" s="209" t="s">
        <v>932</v>
      </c>
      <c r="G264" s="206"/>
      <c r="H264" s="210">
        <v>90.24</v>
      </c>
      <c r="I264" s="211"/>
      <c r="J264" s="206"/>
      <c r="K264" s="206"/>
      <c r="L264" s="212"/>
      <c r="M264" s="213"/>
      <c r="N264" s="214"/>
      <c r="O264" s="214"/>
      <c r="P264" s="214"/>
      <c r="Q264" s="214"/>
      <c r="R264" s="214"/>
      <c r="S264" s="214"/>
      <c r="T264" s="215"/>
      <c r="AT264" s="216" t="s">
        <v>155</v>
      </c>
      <c r="AU264" s="216" t="s">
        <v>88</v>
      </c>
      <c r="AV264" s="13" t="s">
        <v>88</v>
      </c>
      <c r="AW264" s="13" t="s">
        <v>34</v>
      </c>
      <c r="AX264" s="13" t="s">
        <v>79</v>
      </c>
      <c r="AY264" s="216" t="s">
        <v>146</v>
      </c>
    </row>
    <row r="265" spans="1:65" s="15" customFormat="1" ht="11.25">
      <c r="B265" s="227"/>
      <c r="C265" s="228"/>
      <c r="D265" s="207" t="s">
        <v>155</v>
      </c>
      <c r="E265" s="229" t="s">
        <v>1</v>
      </c>
      <c r="F265" s="230" t="s">
        <v>170</v>
      </c>
      <c r="G265" s="228"/>
      <c r="H265" s="231">
        <v>95.44</v>
      </c>
      <c r="I265" s="232"/>
      <c r="J265" s="228"/>
      <c r="K265" s="228"/>
      <c r="L265" s="233"/>
      <c r="M265" s="234"/>
      <c r="N265" s="235"/>
      <c r="O265" s="235"/>
      <c r="P265" s="235"/>
      <c r="Q265" s="235"/>
      <c r="R265" s="235"/>
      <c r="S265" s="235"/>
      <c r="T265" s="236"/>
      <c r="AT265" s="237" t="s">
        <v>155</v>
      </c>
      <c r="AU265" s="237" t="s">
        <v>88</v>
      </c>
      <c r="AV265" s="15" t="s">
        <v>153</v>
      </c>
      <c r="AW265" s="15" t="s">
        <v>34</v>
      </c>
      <c r="AX265" s="15" t="s">
        <v>86</v>
      </c>
      <c r="AY265" s="237" t="s">
        <v>146</v>
      </c>
    </row>
    <row r="266" spans="1:65" s="2" customFormat="1" ht="55.5" customHeight="1">
      <c r="A266" s="35"/>
      <c r="B266" s="36"/>
      <c r="C266" s="192" t="s">
        <v>486</v>
      </c>
      <c r="D266" s="192" t="s">
        <v>148</v>
      </c>
      <c r="E266" s="193" t="s">
        <v>256</v>
      </c>
      <c r="F266" s="194" t="s">
        <v>257</v>
      </c>
      <c r="G266" s="195" t="s">
        <v>252</v>
      </c>
      <c r="H266" s="196">
        <v>95.44</v>
      </c>
      <c r="I266" s="197"/>
      <c r="J266" s="198">
        <f>ROUND(I266*H266,2)</f>
        <v>0</v>
      </c>
      <c r="K266" s="194" t="s">
        <v>152</v>
      </c>
      <c r="L266" s="40"/>
      <c r="M266" s="199" t="s">
        <v>1</v>
      </c>
      <c r="N266" s="200" t="s">
        <v>44</v>
      </c>
      <c r="O266" s="72"/>
      <c r="P266" s="201">
        <f>O266*H266</f>
        <v>0</v>
      </c>
      <c r="Q266" s="201">
        <v>3.3960000000000001E-4</v>
      </c>
      <c r="R266" s="201">
        <f>Q266*H266</f>
        <v>3.2411424000000001E-2</v>
      </c>
      <c r="S266" s="201">
        <v>0</v>
      </c>
      <c r="T266" s="202">
        <f>S266*H266</f>
        <v>0</v>
      </c>
      <c r="U266" s="35"/>
      <c r="V266" s="35"/>
      <c r="W266" s="35"/>
      <c r="X266" s="35"/>
      <c r="Y266" s="35"/>
      <c r="Z266" s="35"/>
      <c r="AA266" s="35"/>
      <c r="AB266" s="35"/>
      <c r="AC266" s="35"/>
      <c r="AD266" s="35"/>
      <c r="AE266" s="35"/>
      <c r="AR266" s="203" t="s">
        <v>153</v>
      </c>
      <c r="AT266" s="203" t="s">
        <v>148</v>
      </c>
      <c r="AU266" s="203" t="s">
        <v>88</v>
      </c>
      <c r="AY266" s="18" t="s">
        <v>146</v>
      </c>
      <c r="BE266" s="204">
        <f>IF(N266="základní",J266,0)</f>
        <v>0</v>
      </c>
      <c r="BF266" s="204">
        <f>IF(N266="snížená",J266,0)</f>
        <v>0</v>
      </c>
      <c r="BG266" s="204">
        <f>IF(N266="zákl. přenesená",J266,0)</f>
        <v>0</v>
      </c>
      <c r="BH266" s="204">
        <f>IF(N266="sníž. přenesená",J266,0)</f>
        <v>0</v>
      </c>
      <c r="BI266" s="204">
        <f>IF(N266="nulová",J266,0)</f>
        <v>0</v>
      </c>
      <c r="BJ266" s="18" t="s">
        <v>86</v>
      </c>
      <c r="BK266" s="204">
        <f>ROUND(I266*H266,2)</f>
        <v>0</v>
      </c>
      <c r="BL266" s="18" t="s">
        <v>153</v>
      </c>
      <c r="BM266" s="203" t="s">
        <v>933</v>
      </c>
    </row>
    <row r="267" spans="1:65" s="14" customFormat="1" ht="11.25">
      <c r="B267" s="217"/>
      <c r="C267" s="218"/>
      <c r="D267" s="207" t="s">
        <v>155</v>
      </c>
      <c r="E267" s="219" t="s">
        <v>1</v>
      </c>
      <c r="F267" s="220" t="s">
        <v>441</v>
      </c>
      <c r="G267" s="218"/>
      <c r="H267" s="219" t="s">
        <v>1</v>
      </c>
      <c r="I267" s="221"/>
      <c r="J267" s="218"/>
      <c r="K267" s="218"/>
      <c r="L267" s="222"/>
      <c r="M267" s="223"/>
      <c r="N267" s="224"/>
      <c r="O267" s="224"/>
      <c r="P267" s="224"/>
      <c r="Q267" s="224"/>
      <c r="R267" s="224"/>
      <c r="S267" s="224"/>
      <c r="T267" s="225"/>
      <c r="AT267" s="226" t="s">
        <v>155</v>
      </c>
      <c r="AU267" s="226" t="s">
        <v>88</v>
      </c>
      <c r="AV267" s="14" t="s">
        <v>86</v>
      </c>
      <c r="AW267" s="14" t="s">
        <v>34</v>
      </c>
      <c r="AX267" s="14" t="s">
        <v>79</v>
      </c>
      <c r="AY267" s="226" t="s">
        <v>146</v>
      </c>
    </row>
    <row r="268" spans="1:65" s="13" customFormat="1" ht="11.25">
      <c r="B268" s="205"/>
      <c r="C268" s="206"/>
      <c r="D268" s="207" t="s">
        <v>155</v>
      </c>
      <c r="E268" s="208" t="s">
        <v>1</v>
      </c>
      <c r="F268" s="209" t="s">
        <v>931</v>
      </c>
      <c r="G268" s="206"/>
      <c r="H268" s="210">
        <v>5.2</v>
      </c>
      <c r="I268" s="211"/>
      <c r="J268" s="206"/>
      <c r="K268" s="206"/>
      <c r="L268" s="212"/>
      <c r="M268" s="213"/>
      <c r="N268" s="214"/>
      <c r="O268" s="214"/>
      <c r="P268" s="214"/>
      <c r="Q268" s="214"/>
      <c r="R268" s="214"/>
      <c r="S268" s="214"/>
      <c r="T268" s="215"/>
      <c r="AT268" s="216" t="s">
        <v>155</v>
      </c>
      <c r="AU268" s="216" t="s">
        <v>88</v>
      </c>
      <c r="AV268" s="13" t="s">
        <v>88</v>
      </c>
      <c r="AW268" s="13" t="s">
        <v>34</v>
      </c>
      <c r="AX268" s="13" t="s">
        <v>79</v>
      </c>
      <c r="AY268" s="216" t="s">
        <v>146</v>
      </c>
    </row>
    <row r="269" spans="1:65" s="13" customFormat="1" ht="11.25">
      <c r="B269" s="205"/>
      <c r="C269" s="206"/>
      <c r="D269" s="207" t="s">
        <v>155</v>
      </c>
      <c r="E269" s="208" t="s">
        <v>1</v>
      </c>
      <c r="F269" s="209" t="s">
        <v>932</v>
      </c>
      <c r="G269" s="206"/>
      <c r="H269" s="210">
        <v>90.24</v>
      </c>
      <c r="I269" s="211"/>
      <c r="J269" s="206"/>
      <c r="K269" s="206"/>
      <c r="L269" s="212"/>
      <c r="M269" s="213"/>
      <c r="N269" s="214"/>
      <c r="O269" s="214"/>
      <c r="P269" s="214"/>
      <c r="Q269" s="214"/>
      <c r="R269" s="214"/>
      <c r="S269" s="214"/>
      <c r="T269" s="215"/>
      <c r="AT269" s="216" t="s">
        <v>155</v>
      </c>
      <c r="AU269" s="216" t="s">
        <v>88</v>
      </c>
      <c r="AV269" s="13" t="s">
        <v>88</v>
      </c>
      <c r="AW269" s="13" t="s">
        <v>34</v>
      </c>
      <c r="AX269" s="13" t="s">
        <v>79</v>
      </c>
      <c r="AY269" s="216" t="s">
        <v>146</v>
      </c>
    </row>
    <row r="270" spans="1:65" s="15" customFormat="1" ht="11.25">
      <c r="B270" s="227"/>
      <c r="C270" s="228"/>
      <c r="D270" s="207" t="s">
        <v>155</v>
      </c>
      <c r="E270" s="229" t="s">
        <v>1</v>
      </c>
      <c r="F270" s="230" t="s">
        <v>170</v>
      </c>
      <c r="G270" s="228"/>
      <c r="H270" s="231">
        <v>95.44</v>
      </c>
      <c r="I270" s="232"/>
      <c r="J270" s="228"/>
      <c r="K270" s="228"/>
      <c r="L270" s="233"/>
      <c r="M270" s="234"/>
      <c r="N270" s="235"/>
      <c r="O270" s="235"/>
      <c r="P270" s="235"/>
      <c r="Q270" s="235"/>
      <c r="R270" s="235"/>
      <c r="S270" s="235"/>
      <c r="T270" s="236"/>
      <c r="AT270" s="237" t="s">
        <v>155</v>
      </c>
      <c r="AU270" s="237" t="s">
        <v>88</v>
      </c>
      <c r="AV270" s="15" t="s">
        <v>153</v>
      </c>
      <c r="AW270" s="15" t="s">
        <v>34</v>
      </c>
      <c r="AX270" s="15" t="s">
        <v>86</v>
      </c>
      <c r="AY270" s="237" t="s">
        <v>146</v>
      </c>
    </row>
    <row r="271" spans="1:65" s="2" customFormat="1" ht="44.25" customHeight="1">
      <c r="A271" s="35"/>
      <c r="B271" s="36"/>
      <c r="C271" s="192" t="s">
        <v>490</v>
      </c>
      <c r="D271" s="192" t="s">
        <v>148</v>
      </c>
      <c r="E271" s="193" t="s">
        <v>451</v>
      </c>
      <c r="F271" s="194" t="s">
        <v>452</v>
      </c>
      <c r="G271" s="195" t="s">
        <v>252</v>
      </c>
      <c r="H271" s="196">
        <v>95.44</v>
      </c>
      <c r="I271" s="197"/>
      <c r="J271" s="198">
        <f>ROUND(I271*H271,2)</f>
        <v>0</v>
      </c>
      <c r="K271" s="194" t="s">
        <v>152</v>
      </c>
      <c r="L271" s="40"/>
      <c r="M271" s="199" t="s">
        <v>1</v>
      </c>
      <c r="N271" s="200" t="s">
        <v>44</v>
      </c>
      <c r="O271" s="72"/>
      <c r="P271" s="201">
        <f>O271*H271</f>
        <v>0</v>
      </c>
      <c r="Q271" s="201">
        <v>0</v>
      </c>
      <c r="R271" s="201">
        <f>Q271*H271</f>
        <v>0</v>
      </c>
      <c r="S271" s="201">
        <v>0</v>
      </c>
      <c r="T271" s="202">
        <f>S271*H271</f>
        <v>0</v>
      </c>
      <c r="U271" s="35"/>
      <c r="V271" s="35"/>
      <c r="W271" s="35"/>
      <c r="X271" s="35"/>
      <c r="Y271" s="35"/>
      <c r="Z271" s="35"/>
      <c r="AA271" s="35"/>
      <c r="AB271" s="35"/>
      <c r="AC271" s="35"/>
      <c r="AD271" s="35"/>
      <c r="AE271" s="35"/>
      <c r="AR271" s="203" t="s">
        <v>153</v>
      </c>
      <c r="AT271" s="203" t="s">
        <v>148</v>
      </c>
      <c r="AU271" s="203" t="s">
        <v>88</v>
      </c>
      <c r="AY271" s="18" t="s">
        <v>146</v>
      </c>
      <c r="BE271" s="204">
        <f>IF(N271="základní",J271,0)</f>
        <v>0</v>
      </c>
      <c r="BF271" s="204">
        <f>IF(N271="snížená",J271,0)</f>
        <v>0</v>
      </c>
      <c r="BG271" s="204">
        <f>IF(N271="zákl. přenesená",J271,0)</f>
        <v>0</v>
      </c>
      <c r="BH271" s="204">
        <f>IF(N271="sníž. přenesená",J271,0)</f>
        <v>0</v>
      </c>
      <c r="BI271" s="204">
        <f>IF(N271="nulová",J271,0)</f>
        <v>0</v>
      </c>
      <c r="BJ271" s="18" t="s">
        <v>86</v>
      </c>
      <c r="BK271" s="204">
        <f>ROUND(I271*H271,2)</f>
        <v>0</v>
      </c>
      <c r="BL271" s="18" t="s">
        <v>153</v>
      </c>
      <c r="BM271" s="203" t="s">
        <v>934</v>
      </c>
    </row>
    <row r="272" spans="1:65" s="14" customFormat="1" ht="11.25">
      <c r="B272" s="217"/>
      <c r="C272" s="218"/>
      <c r="D272" s="207" t="s">
        <v>155</v>
      </c>
      <c r="E272" s="219" t="s">
        <v>1</v>
      </c>
      <c r="F272" s="220" t="s">
        <v>441</v>
      </c>
      <c r="G272" s="218"/>
      <c r="H272" s="219" t="s">
        <v>1</v>
      </c>
      <c r="I272" s="221"/>
      <c r="J272" s="218"/>
      <c r="K272" s="218"/>
      <c r="L272" s="222"/>
      <c r="M272" s="223"/>
      <c r="N272" s="224"/>
      <c r="O272" s="224"/>
      <c r="P272" s="224"/>
      <c r="Q272" s="224"/>
      <c r="R272" s="224"/>
      <c r="S272" s="224"/>
      <c r="T272" s="225"/>
      <c r="AT272" s="226" t="s">
        <v>155</v>
      </c>
      <c r="AU272" s="226" t="s">
        <v>88</v>
      </c>
      <c r="AV272" s="14" t="s">
        <v>86</v>
      </c>
      <c r="AW272" s="14" t="s">
        <v>34</v>
      </c>
      <c r="AX272" s="14" t="s">
        <v>79</v>
      </c>
      <c r="AY272" s="226" t="s">
        <v>146</v>
      </c>
    </row>
    <row r="273" spans="1:65" s="13" customFormat="1" ht="11.25">
      <c r="B273" s="205"/>
      <c r="C273" s="206"/>
      <c r="D273" s="207" t="s">
        <v>155</v>
      </c>
      <c r="E273" s="208" t="s">
        <v>1</v>
      </c>
      <c r="F273" s="209" t="s">
        <v>931</v>
      </c>
      <c r="G273" s="206"/>
      <c r="H273" s="210">
        <v>5.2</v>
      </c>
      <c r="I273" s="211"/>
      <c r="J273" s="206"/>
      <c r="K273" s="206"/>
      <c r="L273" s="212"/>
      <c r="M273" s="213"/>
      <c r="N273" s="214"/>
      <c r="O273" s="214"/>
      <c r="P273" s="214"/>
      <c r="Q273" s="214"/>
      <c r="R273" s="214"/>
      <c r="S273" s="214"/>
      <c r="T273" s="215"/>
      <c r="AT273" s="216" t="s">
        <v>155</v>
      </c>
      <c r="AU273" s="216" t="s">
        <v>88</v>
      </c>
      <c r="AV273" s="13" t="s">
        <v>88</v>
      </c>
      <c r="AW273" s="13" t="s">
        <v>34</v>
      </c>
      <c r="AX273" s="13" t="s">
        <v>79</v>
      </c>
      <c r="AY273" s="216" t="s">
        <v>146</v>
      </c>
    </row>
    <row r="274" spans="1:65" s="13" customFormat="1" ht="11.25">
      <c r="B274" s="205"/>
      <c r="C274" s="206"/>
      <c r="D274" s="207" t="s">
        <v>155</v>
      </c>
      <c r="E274" s="208" t="s">
        <v>1</v>
      </c>
      <c r="F274" s="209" t="s">
        <v>932</v>
      </c>
      <c r="G274" s="206"/>
      <c r="H274" s="210">
        <v>90.24</v>
      </c>
      <c r="I274" s="211"/>
      <c r="J274" s="206"/>
      <c r="K274" s="206"/>
      <c r="L274" s="212"/>
      <c r="M274" s="213"/>
      <c r="N274" s="214"/>
      <c r="O274" s="214"/>
      <c r="P274" s="214"/>
      <c r="Q274" s="214"/>
      <c r="R274" s="214"/>
      <c r="S274" s="214"/>
      <c r="T274" s="215"/>
      <c r="AT274" s="216" t="s">
        <v>155</v>
      </c>
      <c r="AU274" s="216" t="s">
        <v>88</v>
      </c>
      <c r="AV274" s="13" t="s">
        <v>88</v>
      </c>
      <c r="AW274" s="13" t="s">
        <v>34</v>
      </c>
      <c r="AX274" s="13" t="s">
        <v>79</v>
      </c>
      <c r="AY274" s="216" t="s">
        <v>146</v>
      </c>
    </row>
    <row r="275" spans="1:65" s="15" customFormat="1" ht="11.25">
      <c r="B275" s="227"/>
      <c r="C275" s="228"/>
      <c r="D275" s="207" t="s">
        <v>155</v>
      </c>
      <c r="E275" s="229" t="s">
        <v>1</v>
      </c>
      <c r="F275" s="230" t="s">
        <v>170</v>
      </c>
      <c r="G275" s="228"/>
      <c r="H275" s="231">
        <v>95.44</v>
      </c>
      <c r="I275" s="232"/>
      <c r="J275" s="228"/>
      <c r="K275" s="228"/>
      <c r="L275" s="233"/>
      <c r="M275" s="234"/>
      <c r="N275" s="235"/>
      <c r="O275" s="235"/>
      <c r="P275" s="235"/>
      <c r="Q275" s="235"/>
      <c r="R275" s="235"/>
      <c r="S275" s="235"/>
      <c r="T275" s="236"/>
      <c r="AT275" s="237" t="s">
        <v>155</v>
      </c>
      <c r="AU275" s="237" t="s">
        <v>88</v>
      </c>
      <c r="AV275" s="15" t="s">
        <v>153</v>
      </c>
      <c r="AW275" s="15" t="s">
        <v>34</v>
      </c>
      <c r="AX275" s="15" t="s">
        <v>86</v>
      </c>
      <c r="AY275" s="237" t="s">
        <v>146</v>
      </c>
    </row>
    <row r="276" spans="1:65" s="2" customFormat="1" ht="24.2" customHeight="1">
      <c r="A276" s="35"/>
      <c r="B276" s="36"/>
      <c r="C276" s="192" t="s">
        <v>493</v>
      </c>
      <c r="D276" s="192" t="s">
        <v>148</v>
      </c>
      <c r="E276" s="193" t="s">
        <v>455</v>
      </c>
      <c r="F276" s="194" t="s">
        <v>456</v>
      </c>
      <c r="G276" s="195" t="s">
        <v>252</v>
      </c>
      <c r="H276" s="196">
        <v>95.44</v>
      </c>
      <c r="I276" s="197"/>
      <c r="J276" s="198">
        <f>ROUND(I276*H276,2)</f>
        <v>0</v>
      </c>
      <c r="K276" s="194" t="s">
        <v>152</v>
      </c>
      <c r="L276" s="40"/>
      <c r="M276" s="199" t="s">
        <v>1</v>
      </c>
      <c r="N276" s="200" t="s">
        <v>44</v>
      </c>
      <c r="O276" s="72"/>
      <c r="P276" s="201">
        <f>O276*H276</f>
        <v>0</v>
      </c>
      <c r="Q276" s="201">
        <v>1.6449999999999999E-6</v>
      </c>
      <c r="R276" s="201">
        <f>Q276*H276</f>
        <v>1.5699879999999999E-4</v>
      </c>
      <c r="S276" s="201">
        <v>0</v>
      </c>
      <c r="T276" s="202">
        <f>S276*H276</f>
        <v>0</v>
      </c>
      <c r="U276" s="35"/>
      <c r="V276" s="35"/>
      <c r="W276" s="35"/>
      <c r="X276" s="35"/>
      <c r="Y276" s="35"/>
      <c r="Z276" s="35"/>
      <c r="AA276" s="35"/>
      <c r="AB276" s="35"/>
      <c r="AC276" s="35"/>
      <c r="AD276" s="35"/>
      <c r="AE276" s="35"/>
      <c r="AR276" s="203" t="s">
        <v>153</v>
      </c>
      <c r="AT276" s="203" t="s">
        <v>148</v>
      </c>
      <c r="AU276" s="203" t="s">
        <v>88</v>
      </c>
      <c r="AY276" s="18" t="s">
        <v>146</v>
      </c>
      <c r="BE276" s="204">
        <f>IF(N276="základní",J276,0)</f>
        <v>0</v>
      </c>
      <c r="BF276" s="204">
        <f>IF(N276="snížená",J276,0)</f>
        <v>0</v>
      </c>
      <c r="BG276" s="204">
        <f>IF(N276="zákl. přenesená",J276,0)</f>
        <v>0</v>
      </c>
      <c r="BH276" s="204">
        <f>IF(N276="sníž. přenesená",J276,0)</f>
        <v>0</v>
      </c>
      <c r="BI276" s="204">
        <f>IF(N276="nulová",J276,0)</f>
        <v>0</v>
      </c>
      <c r="BJ276" s="18" t="s">
        <v>86</v>
      </c>
      <c r="BK276" s="204">
        <f>ROUND(I276*H276,2)</f>
        <v>0</v>
      </c>
      <c r="BL276" s="18" t="s">
        <v>153</v>
      </c>
      <c r="BM276" s="203" t="s">
        <v>935</v>
      </c>
    </row>
    <row r="277" spans="1:65" s="14" customFormat="1" ht="11.25">
      <c r="B277" s="217"/>
      <c r="C277" s="218"/>
      <c r="D277" s="207" t="s">
        <v>155</v>
      </c>
      <c r="E277" s="219" t="s">
        <v>1</v>
      </c>
      <c r="F277" s="220" t="s">
        <v>441</v>
      </c>
      <c r="G277" s="218"/>
      <c r="H277" s="219" t="s">
        <v>1</v>
      </c>
      <c r="I277" s="221"/>
      <c r="J277" s="218"/>
      <c r="K277" s="218"/>
      <c r="L277" s="222"/>
      <c r="M277" s="223"/>
      <c r="N277" s="224"/>
      <c r="O277" s="224"/>
      <c r="P277" s="224"/>
      <c r="Q277" s="224"/>
      <c r="R277" s="224"/>
      <c r="S277" s="224"/>
      <c r="T277" s="225"/>
      <c r="AT277" s="226" t="s">
        <v>155</v>
      </c>
      <c r="AU277" s="226" t="s">
        <v>88</v>
      </c>
      <c r="AV277" s="14" t="s">
        <v>86</v>
      </c>
      <c r="AW277" s="14" t="s">
        <v>34</v>
      </c>
      <c r="AX277" s="14" t="s">
        <v>79</v>
      </c>
      <c r="AY277" s="226" t="s">
        <v>146</v>
      </c>
    </row>
    <row r="278" spans="1:65" s="13" customFormat="1" ht="11.25">
      <c r="B278" s="205"/>
      <c r="C278" s="206"/>
      <c r="D278" s="207" t="s">
        <v>155</v>
      </c>
      <c r="E278" s="208" t="s">
        <v>1</v>
      </c>
      <c r="F278" s="209" t="s">
        <v>931</v>
      </c>
      <c r="G278" s="206"/>
      <c r="H278" s="210">
        <v>5.2</v>
      </c>
      <c r="I278" s="211"/>
      <c r="J278" s="206"/>
      <c r="K278" s="206"/>
      <c r="L278" s="212"/>
      <c r="M278" s="213"/>
      <c r="N278" s="214"/>
      <c r="O278" s="214"/>
      <c r="P278" s="214"/>
      <c r="Q278" s="214"/>
      <c r="R278" s="214"/>
      <c r="S278" s="214"/>
      <c r="T278" s="215"/>
      <c r="AT278" s="216" t="s">
        <v>155</v>
      </c>
      <c r="AU278" s="216" t="s">
        <v>88</v>
      </c>
      <c r="AV278" s="13" t="s">
        <v>88</v>
      </c>
      <c r="AW278" s="13" t="s">
        <v>34</v>
      </c>
      <c r="AX278" s="13" t="s">
        <v>79</v>
      </c>
      <c r="AY278" s="216" t="s">
        <v>146</v>
      </c>
    </row>
    <row r="279" spans="1:65" s="13" customFormat="1" ht="11.25">
      <c r="B279" s="205"/>
      <c r="C279" s="206"/>
      <c r="D279" s="207" t="s">
        <v>155</v>
      </c>
      <c r="E279" s="208" t="s">
        <v>1</v>
      </c>
      <c r="F279" s="209" t="s">
        <v>932</v>
      </c>
      <c r="G279" s="206"/>
      <c r="H279" s="210">
        <v>90.24</v>
      </c>
      <c r="I279" s="211"/>
      <c r="J279" s="206"/>
      <c r="K279" s="206"/>
      <c r="L279" s="212"/>
      <c r="M279" s="213"/>
      <c r="N279" s="214"/>
      <c r="O279" s="214"/>
      <c r="P279" s="214"/>
      <c r="Q279" s="214"/>
      <c r="R279" s="214"/>
      <c r="S279" s="214"/>
      <c r="T279" s="215"/>
      <c r="AT279" s="216" t="s">
        <v>155</v>
      </c>
      <c r="AU279" s="216" t="s">
        <v>88</v>
      </c>
      <c r="AV279" s="13" t="s">
        <v>88</v>
      </c>
      <c r="AW279" s="13" t="s">
        <v>34</v>
      </c>
      <c r="AX279" s="13" t="s">
        <v>79</v>
      </c>
      <c r="AY279" s="216" t="s">
        <v>146</v>
      </c>
    </row>
    <row r="280" spans="1:65" s="15" customFormat="1" ht="11.25">
      <c r="B280" s="227"/>
      <c r="C280" s="228"/>
      <c r="D280" s="207" t="s">
        <v>155</v>
      </c>
      <c r="E280" s="229" t="s">
        <v>1</v>
      </c>
      <c r="F280" s="230" t="s">
        <v>170</v>
      </c>
      <c r="G280" s="228"/>
      <c r="H280" s="231">
        <v>95.44</v>
      </c>
      <c r="I280" s="232"/>
      <c r="J280" s="228"/>
      <c r="K280" s="228"/>
      <c r="L280" s="233"/>
      <c r="M280" s="234"/>
      <c r="N280" s="235"/>
      <c r="O280" s="235"/>
      <c r="P280" s="235"/>
      <c r="Q280" s="235"/>
      <c r="R280" s="235"/>
      <c r="S280" s="235"/>
      <c r="T280" s="236"/>
      <c r="AT280" s="237" t="s">
        <v>155</v>
      </c>
      <c r="AU280" s="237" t="s">
        <v>88</v>
      </c>
      <c r="AV280" s="15" t="s">
        <v>153</v>
      </c>
      <c r="AW280" s="15" t="s">
        <v>34</v>
      </c>
      <c r="AX280" s="15" t="s">
        <v>86</v>
      </c>
      <c r="AY280" s="237" t="s">
        <v>146</v>
      </c>
    </row>
    <row r="281" spans="1:65" s="2" customFormat="1" ht="24.2" customHeight="1">
      <c r="A281" s="35"/>
      <c r="B281" s="36"/>
      <c r="C281" s="192" t="s">
        <v>787</v>
      </c>
      <c r="D281" s="192" t="s">
        <v>148</v>
      </c>
      <c r="E281" s="193" t="s">
        <v>936</v>
      </c>
      <c r="F281" s="194" t="s">
        <v>937</v>
      </c>
      <c r="G281" s="195" t="s">
        <v>252</v>
      </c>
      <c r="H281" s="196">
        <v>22.94</v>
      </c>
      <c r="I281" s="197"/>
      <c r="J281" s="198">
        <f>ROUND(I281*H281,2)</f>
        <v>0</v>
      </c>
      <c r="K281" s="194" t="s">
        <v>152</v>
      </c>
      <c r="L281" s="40"/>
      <c r="M281" s="199" t="s">
        <v>1</v>
      </c>
      <c r="N281" s="200" t="s">
        <v>44</v>
      </c>
      <c r="O281" s="72"/>
      <c r="P281" s="201">
        <f>O281*H281</f>
        <v>0</v>
      </c>
      <c r="Q281" s="201">
        <v>2.6250000000000001E-5</v>
      </c>
      <c r="R281" s="201">
        <f>Q281*H281</f>
        <v>6.0217500000000004E-4</v>
      </c>
      <c r="S281" s="201">
        <v>0</v>
      </c>
      <c r="T281" s="202">
        <f>S281*H281</f>
        <v>0</v>
      </c>
      <c r="U281" s="35"/>
      <c r="V281" s="35"/>
      <c r="W281" s="35"/>
      <c r="X281" s="35"/>
      <c r="Y281" s="35"/>
      <c r="Z281" s="35"/>
      <c r="AA281" s="35"/>
      <c r="AB281" s="35"/>
      <c r="AC281" s="35"/>
      <c r="AD281" s="35"/>
      <c r="AE281" s="35"/>
      <c r="AR281" s="203" t="s">
        <v>153</v>
      </c>
      <c r="AT281" s="203" t="s">
        <v>148</v>
      </c>
      <c r="AU281" s="203" t="s">
        <v>88</v>
      </c>
      <c r="AY281" s="18" t="s">
        <v>146</v>
      </c>
      <c r="BE281" s="204">
        <f>IF(N281="základní",J281,0)</f>
        <v>0</v>
      </c>
      <c r="BF281" s="204">
        <f>IF(N281="snížená",J281,0)</f>
        <v>0</v>
      </c>
      <c r="BG281" s="204">
        <f>IF(N281="zákl. přenesená",J281,0)</f>
        <v>0</v>
      </c>
      <c r="BH281" s="204">
        <f>IF(N281="sníž. přenesená",J281,0)</f>
        <v>0</v>
      </c>
      <c r="BI281" s="204">
        <f>IF(N281="nulová",J281,0)</f>
        <v>0</v>
      </c>
      <c r="BJ281" s="18" t="s">
        <v>86</v>
      </c>
      <c r="BK281" s="204">
        <f>ROUND(I281*H281,2)</f>
        <v>0</v>
      </c>
      <c r="BL281" s="18" t="s">
        <v>153</v>
      </c>
      <c r="BM281" s="203" t="s">
        <v>938</v>
      </c>
    </row>
    <row r="282" spans="1:65" s="13" customFormat="1" ht="11.25">
      <c r="B282" s="205"/>
      <c r="C282" s="206"/>
      <c r="D282" s="207" t="s">
        <v>155</v>
      </c>
      <c r="E282" s="208" t="s">
        <v>1</v>
      </c>
      <c r="F282" s="209" t="s">
        <v>939</v>
      </c>
      <c r="G282" s="206"/>
      <c r="H282" s="210">
        <v>22.94</v>
      </c>
      <c r="I282" s="211"/>
      <c r="J282" s="206"/>
      <c r="K282" s="206"/>
      <c r="L282" s="212"/>
      <c r="M282" s="213"/>
      <c r="N282" s="214"/>
      <c r="O282" s="214"/>
      <c r="P282" s="214"/>
      <c r="Q282" s="214"/>
      <c r="R282" s="214"/>
      <c r="S282" s="214"/>
      <c r="T282" s="215"/>
      <c r="AT282" s="216" t="s">
        <v>155</v>
      </c>
      <c r="AU282" s="216" t="s">
        <v>88</v>
      </c>
      <c r="AV282" s="13" t="s">
        <v>88</v>
      </c>
      <c r="AW282" s="13" t="s">
        <v>34</v>
      </c>
      <c r="AX282" s="13" t="s">
        <v>86</v>
      </c>
      <c r="AY282" s="216" t="s">
        <v>146</v>
      </c>
    </row>
    <row r="283" spans="1:65" s="12" customFormat="1" ht="22.9" customHeight="1">
      <c r="B283" s="176"/>
      <c r="C283" s="177"/>
      <c r="D283" s="178" t="s">
        <v>78</v>
      </c>
      <c r="E283" s="190" t="s">
        <v>275</v>
      </c>
      <c r="F283" s="190" t="s">
        <v>276</v>
      </c>
      <c r="G283" s="177"/>
      <c r="H283" s="177"/>
      <c r="I283" s="180"/>
      <c r="J283" s="191">
        <f>BK283</f>
        <v>0</v>
      </c>
      <c r="K283" s="177"/>
      <c r="L283" s="182"/>
      <c r="M283" s="183"/>
      <c r="N283" s="184"/>
      <c r="O283" s="184"/>
      <c r="P283" s="185">
        <f>SUM(P284:P292)</f>
        <v>0</v>
      </c>
      <c r="Q283" s="184"/>
      <c r="R283" s="185">
        <f>SUM(R284:R292)</f>
        <v>0</v>
      </c>
      <c r="S283" s="184"/>
      <c r="T283" s="186">
        <f>SUM(T284:T292)</f>
        <v>0</v>
      </c>
      <c r="AR283" s="187" t="s">
        <v>86</v>
      </c>
      <c r="AT283" s="188" t="s">
        <v>78</v>
      </c>
      <c r="AU283" s="188" t="s">
        <v>86</v>
      </c>
      <c r="AY283" s="187" t="s">
        <v>146</v>
      </c>
      <c r="BK283" s="189">
        <f>SUM(BK284:BK292)</f>
        <v>0</v>
      </c>
    </row>
    <row r="284" spans="1:65" s="2" customFormat="1" ht="37.9" customHeight="1">
      <c r="A284" s="35"/>
      <c r="B284" s="36"/>
      <c r="C284" s="192" t="s">
        <v>940</v>
      </c>
      <c r="D284" s="192" t="s">
        <v>148</v>
      </c>
      <c r="E284" s="193" t="s">
        <v>278</v>
      </c>
      <c r="F284" s="194" t="s">
        <v>279</v>
      </c>
      <c r="G284" s="195" t="s">
        <v>183</v>
      </c>
      <c r="H284" s="196">
        <v>12.33</v>
      </c>
      <c r="I284" s="197"/>
      <c r="J284" s="198">
        <f>ROUND(I284*H284,2)</f>
        <v>0</v>
      </c>
      <c r="K284" s="194" t="s">
        <v>152</v>
      </c>
      <c r="L284" s="40"/>
      <c r="M284" s="199" t="s">
        <v>1</v>
      </c>
      <c r="N284" s="200" t="s">
        <v>44</v>
      </c>
      <c r="O284" s="72"/>
      <c r="P284" s="201">
        <f>O284*H284</f>
        <v>0</v>
      </c>
      <c r="Q284" s="201">
        <v>0</v>
      </c>
      <c r="R284" s="201">
        <f>Q284*H284</f>
        <v>0</v>
      </c>
      <c r="S284" s="201">
        <v>0</v>
      </c>
      <c r="T284" s="202">
        <f>S284*H284</f>
        <v>0</v>
      </c>
      <c r="U284" s="35"/>
      <c r="V284" s="35"/>
      <c r="W284" s="35"/>
      <c r="X284" s="35"/>
      <c r="Y284" s="35"/>
      <c r="Z284" s="35"/>
      <c r="AA284" s="35"/>
      <c r="AB284" s="35"/>
      <c r="AC284" s="35"/>
      <c r="AD284" s="35"/>
      <c r="AE284" s="35"/>
      <c r="AR284" s="203" t="s">
        <v>153</v>
      </c>
      <c r="AT284" s="203" t="s">
        <v>148</v>
      </c>
      <c r="AU284" s="203" t="s">
        <v>88</v>
      </c>
      <c r="AY284" s="18" t="s">
        <v>146</v>
      </c>
      <c r="BE284" s="204">
        <f>IF(N284="základní",J284,0)</f>
        <v>0</v>
      </c>
      <c r="BF284" s="204">
        <f>IF(N284="snížená",J284,0)</f>
        <v>0</v>
      </c>
      <c r="BG284" s="204">
        <f>IF(N284="zákl. přenesená",J284,0)</f>
        <v>0</v>
      </c>
      <c r="BH284" s="204">
        <f>IF(N284="sníž. přenesená",J284,0)</f>
        <v>0</v>
      </c>
      <c r="BI284" s="204">
        <f>IF(N284="nulová",J284,0)</f>
        <v>0</v>
      </c>
      <c r="BJ284" s="18" t="s">
        <v>86</v>
      </c>
      <c r="BK284" s="204">
        <f>ROUND(I284*H284,2)</f>
        <v>0</v>
      </c>
      <c r="BL284" s="18" t="s">
        <v>153</v>
      </c>
      <c r="BM284" s="203" t="s">
        <v>941</v>
      </c>
    </row>
    <row r="285" spans="1:65" s="13" customFormat="1" ht="11.25">
      <c r="B285" s="205"/>
      <c r="C285" s="206"/>
      <c r="D285" s="207" t="s">
        <v>155</v>
      </c>
      <c r="E285" s="208" t="s">
        <v>1</v>
      </c>
      <c r="F285" s="209" t="s">
        <v>942</v>
      </c>
      <c r="G285" s="206"/>
      <c r="H285" s="210">
        <v>12.33</v>
      </c>
      <c r="I285" s="211"/>
      <c r="J285" s="206"/>
      <c r="K285" s="206"/>
      <c r="L285" s="212"/>
      <c r="M285" s="213"/>
      <c r="N285" s="214"/>
      <c r="O285" s="214"/>
      <c r="P285" s="214"/>
      <c r="Q285" s="214"/>
      <c r="R285" s="214"/>
      <c r="S285" s="214"/>
      <c r="T285" s="215"/>
      <c r="AT285" s="216" t="s">
        <v>155</v>
      </c>
      <c r="AU285" s="216" t="s">
        <v>88</v>
      </c>
      <c r="AV285" s="13" t="s">
        <v>88</v>
      </c>
      <c r="AW285" s="13" t="s">
        <v>34</v>
      </c>
      <c r="AX285" s="13" t="s">
        <v>79</v>
      </c>
      <c r="AY285" s="216" t="s">
        <v>146</v>
      </c>
    </row>
    <row r="286" spans="1:65" s="15" customFormat="1" ht="11.25">
      <c r="B286" s="227"/>
      <c r="C286" s="228"/>
      <c r="D286" s="207" t="s">
        <v>155</v>
      </c>
      <c r="E286" s="229" t="s">
        <v>1</v>
      </c>
      <c r="F286" s="230" t="s">
        <v>170</v>
      </c>
      <c r="G286" s="228"/>
      <c r="H286" s="231">
        <v>12.33</v>
      </c>
      <c r="I286" s="232"/>
      <c r="J286" s="228"/>
      <c r="K286" s="228"/>
      <c r="L286" s="233"/>
      <c r="M286" s="234"/>
      <c r="N286" s="235"/>
      <c r="O286" s="235"/>
      <c r="P286" s="235"/>
      <c r="Q286" s="235"/>
      <c r="R286" s="235"/>
      <c r="S286" s="235"/>
      <c r="T286" s="236"/>
      <c r="AT286" s="237" t="s">
        <v>155</v>
      </c>
      <c r="AU286" s="237" t="s">
        <v>88</v>
      </c>
      <c r="AV286" s="15" t="s">
        <v>153</v>
      </c>
      <c r="AW286" s="15" t="s">
        <v>34</v>
      </c>
      <c r="AX286" s="15" t="s">
        <v>86</v>
      </c>
      <c r="AY286" s="237" t="s">
        <v>146</v>
      </c>
    </row>
    <row r="287" spans="1:65" s="2" customFormat="1" ht="37.9" customHeight="1">
      <c r="A287" s="35"/>
      <c r="B287" s="36"/>
      <c r="C287" s="192" t="s">
        <v>943</v>
      </c>
      <c r="D287" s="192" t="s">
        <v>148</v>
      </c>
      <c r="E287" s="193" t="s">
        <v>285</v>
      </c>
      <c r="F287" s="194" t="s">
        <v>286</v>
      </c>
      <c r="G287" s="195" t="s">
        <v>183</v>
      </c>
      <c r="H287" s="196">
        <v>172.62</v>
      </c>
      <c r="I287" s="197"/>
      <c r="J287" s="198">
        <f>ROUND(I287*H287,2)</f>
        <v>0</v>
      </c>
      <c r="K287" s="194" t="s">
        <v>152</v>
      </c>
      <c r="L287" s="40"/>
      <c r="M287" s="199" t="s">
        <v>1</v>
      </c>
      <c r="N287" s="200" t="s">
        <v>44</v>
      </c>
      <c r="O287" s="72"/>
      <c r="P287" s="201">
        <f>O287*H287</f>
        <v>0</v>
      </c>
      <c r="Q287" s="201">
        <v>0</v>
      </c>
      <c r="R287" s="201">
        <f>Q287*H287</f>
        <v>0</v>
      </c>
      <c r="S287" s="201">
        <v>0</v>
      </c>
      <c r="T287" s="202">
        <f>S287*H287</f>
        <v>0</v>
      </c>
      <c r="U287" s="35"/>
      <c r="V287" s="35"/>
      <c r="W287" s="35"/>
      <c r="X287" s="35"/>
      <c r="Y287" s="35"/>
      <c r="Z287" s="35"/>
      <c r="AA287" s="35"/>
      <c r="AB287" s="35"/>
      <c r="AC287" s="35"/>
      <c r="AD287" s="35"/>
      <c r="AE287" s="35"/>
      <c r="AR287" s="203" t="s">
        <v>153</v>
      </c>
      <c r="AT287" s="203" t="s">
        <v>148</v>
      </c>
      <c r="AU287" s="203" t="s">
        <v>88</v>
      </c>
      <c r="AY287" s="18" t="s">
        <v>146</v>
      </c>
      <c r="BE287" s="204">
        <f>IF(N287="základní",J287,0)</f>
        <v>0</v>
      </c>
      <c r="BF287" s="204">
        <f>IF(N287="snížená",J287,0)</f>
        <v>0</v>
      </c>
      <c r="BG287" s="204">
        <f>IF(N287="zákl. přenesená",J287,0)</f>
        <v>0</v>
      </c>
      <c r="BH287" s="204">
        <f>IF(N287="sníž. přenesená",J287,0)</f>
        <v>0</v>
      </c>
      <c r="BI287" s="204">
        <f>IF(N287="nulová",J287,0)</f>
        <v>0</v>
      </c>
      <c r="BJ287" s="18" t="s">
        <v>86</v>
      </c>
      <c r="BK287" s="204">
        <f>ROUND(I287*H287,2)</f>
        <v>0</v>
      </c>
      <c r="BL287" s="18" t="s">
        <v>153</v>
      </c>
      <c r="BM287" s="203" t="s">
        <v>944</v>
      </c>
    </row>
    <row r="288" spans="1:65" s="14" customFormat="1" ht="11.25">
      <c r="B288" s="217"/>
      <c r="C288" s="218"/>
      <c r="D288" s="207" t="s">
        <v>155</v>
      </c>
      <c r="E288" s="219" t="s">
        <v>1</v>
      </c>
      <c r="F288" s="220" t="s">
        <v>288</v>
      </c>
      <c r="G288" s="218"/>
      <c r="H288" s="219" t="s">
        <v>1</v>
      </c>
      <c r="I288" s="221"/>
      <c r="J288" s="218"/>
      <c r="K288" s="218"/>
      <c r="L288" s="222"/>
      <c r="M288" s="223"/>
      <c r="N288" s="224"/>
      <c r="O288" s="224"/>
      <c r="P288" s="224"/>
      <c r="Q288" s="224"/>
      <c r="R288" s="224"/>
      <c r="S288" s="224"/>
      <c r="T288" s="225"/>
      <c r="AT288" s="226" t="s">
        <v>155</v>
      </c>
      <c r="AU288" s="226" t="s">
        <v>88</v>
      </c>
      <c r="AV288" s="14" t="s">
        <v>86</v>
      </c>
      <c r="AW288" s="14" t="s">
        <v>34</v>
      </c>
      <c r="AX288" s="14" t="s">
        <v>79</v>
      </c>
      <c r="AY288" s="226" t="s">
        <v>146</v>
      </c>
    </row>
    <row r="289" spans="1:65" s="13" customFormat="1" ht="11.25">
      <c r="B289" s="205"/>
      <c r="C289" s="206"/>
      <c r="D289" s="207" t="s">
        <v>155</v>
      </c>
      <c r="E289" s="208" t="s">
        <v>1</v>
      </c>
      <c r="F289" s="209" t="s">
        <v>945</v>
      </c>
      <c r="G289" s="206"/>
      <c r="H289" s="210">
        <v>172.62</v>
      </c>
      <c r="I289" s="211"/>
      <c r="J289" s="206"/>
      <c r="K289" s="206"/>
      <c r="L289" s="212"/>
      <c r="M289" s="213"/>
      <c r="N289" s="214"/>
      <c r="O289" s="214"/>
      <c r="P289" s="214"/>
      <c r="Q289" s="214"/>
      <c r="R289" s="214"/>
      <c r="S289" s="214"/>
      <c r="T289" s="215"/>
      <c r="AT289" s="216" t="s">
        <v>155</v>
      </c>
      <c r="AU289" s="216" t="s">
        <v>88</v>
      </c>
      <c r="AV289" s="13" t="s">
        <v>88</v>
      </c>
      <c r="AW289" s="13" t="s">
        <v>34</v>
      </c>
      <c r="AX289" s="13" t="s">
        <v>86</v>
      </c>
      <c r="AY289" s="216" t="s">
        <v>146</v>
      </c>
    </row>
    <row r="290" spans="1:65" s="2" customFormat="1" ht="44.25" customHeight="1">
      <c r="A290" s="35"/>
      <c r="B290" s="36"/>
      <c r="C290" s="192" t="s">
        <v>946</v>
      </c>
      <c r="D290" s="192" t="s">
        <v>148</v>
      </c>
      <c r="E290" s="193" t="s">
        <v>291</v>
      </c>
      <c r="F290" s="194" t="s">
        <v>292</v>
      </c>
      <c r="G290" s="195" t="s">
        <v>183</v>
      </c>
      <c r="H290" s="196">
        <v>12.33</v>
      </c>
      <c r="I290" s="197"/>
      <c r="J290" s="198">
        <f>ROUND(I290*H290,2)</f>
        <v>0</v>
      </c>
      <c r="K290" s="194" t="s">
        <v>152</v>
      </c>
      <c r="L290" s="40"/>
      <c r="M290" s="199" t="s">
        <v>1</v>
      </c>
      <c r="N290" s="200" t="s">
        <v>44</v>
      </c>
      <c r="O290" s="72"/>
      <c r="P290" s="201">
        <f>O290*H290</f>
        <v>0</v>
      </c>
      <c r="Q290" s="201">
        <v>0</v>
      </c>
      <c r="R290" s="201">
        <f>Q290*H290</f>
        <v>0</v>
      </c>
      <c r="S290" s="201">
        <v>0</v>
      </c>
      <c r="T290" s="202">
        <f>S290*H290</f>
        <v>0</v>
      </c>
      <c r="U290" s="35"/>
      <c r="V290" s="35"/>
      <c r="W290" s="35"/>
      <c r="X290" s="35"/>
      <c r="Y290" s="35"/>
      <c r="Z290" s="35"/>
      <c r="AA290" s="35"/>
      <c r="AB290" s="35"/>
      <c r="AC290" s="35"/>
      <c r="AD290" s="35"/>
      <c r="AE290" s="35"/>
      <c r="AR290" s="203" t="s">
        <v>153</v>
      </c>
      <c r="AT290" s="203" t="s">
        <v>148</v>
      </c>
      <c r="AU290" s="203" t="s">
        <v>88</v>
      </c>
      <c r="AY290" s="18" t="s">
        <v>146</v>
      </c>
      <c r="BE290" s="204">
        <f>IF(N290="základní",J290,0)</f>
        <v>0</v>
      </c>
      <c r="BF290" s="204">
        <f>IF(N290="snížená",J290,0)</f>
        <v>0</v>
      </c>
      <c r="BG290" s="204">
        <f>IF(N290="zákl. přenesená",J290,0)</f>
        <v>0</v>
      </c>
      <c r="BH290" s="204">
        <f>IF(N290="sníž. přenesená",J290,0)</f>
        <v>0</v>
      </c>
      <c r="BI290" s="204">
        <f>IF(N290="nulová",J290,0)</f>
        <v>0</v>
      </c>
      <c r="BJ290" s="18" t="s">
        <v>86</v>
      </c>
      <c r="BK290" s="204">
        <f>ROUND(I290*H290,2)</f>
        <v>0</v>
      </c>
      <c r="BL290" s="18" t="s">
        <v>153</v>
      </c>
      <c r="BM290" s="203" t="s">
        <v>947</v>
      </c>
    </row>
    <row r="291" spans="1:65" s="13" customFormat="1" ht="11.25">
      <c r="B291" s="205"/>
      <c r="C291" s="206"/>
      <c r="D291" s="207" t="s">
        <v>155</v>
      </c>
      <c r="E291" s="208" t="s">
        <v>1</v>
      </c>
      <c r="F291" s="209" t="s">
        <v>942</v>
      </c>
      <c r="G291" s="206"/>
      <c r="H291" s="210">
        <v>12.33</v>
      </c>
      <c r="I291" s="211"/>
      <c r="J291" s="206"/>
      <c r="K291" s="206"/>
      <c r="L291" s="212"/>
      <c r="M291" s="213"/>
      <c r="N291" s="214"/>
      <c r="O291" s="214"/>
      <c r="P291" s="214"/>
      <c r="Q291" s="214"/>
      <c r="R291" s="214"/>
      <c r="S291" s="214"/>
      <c r="T291" s="215"/>
      <c r="AT291" s="216" t="s">
        <v>155</v>
      </c>
      <c r="AU291" s="216" t="s">
        <v>88</v>
      </c>
      <c r="AV291" s="13" t="s">
        <v>88</v>
      </c>
      <c r="AW291" s="13" t="s">
        <v>34</v>
      </c>
      <c r="AX291" s="13" t="s">
        <v>79</v>
      </c>
      <c r="AY291" s="216" t="s">
        <v>146</v>
      </c>
    </row>
    <row r="292" spans="1:65" s="15" customFormat="1" ht="11.25">
      <c r="B292" s="227"/>
      <c r="C292" s="228"/>
      <c r="D292" s="207" t="s">
        <v>155</v>
      </c>
      <c r="E292" s="229" t="s">
        <v>1</v>
      </c>
      <c r="F292" s="230" t="s">
        <v>170</v>
      </c>
      <c r="G292" s="228"/>
      <c r="H292" s="231">
        <v>12.33</v>
      </c>
      <c r="I292" s="232"/>
      <c r="J292" s="228"/>
      <c r="K292" s="228"/>
      <c r="L292" s="233"/>
      <c r="M292" s="234"/>
      <c r="N292" s="235"/>
      <c r="O292" s="235"/>
      <c r="P292" s="235"/>
      <c r="Q292" s="235"/>
      <c r="R292" s="235"/>
      <c r="S292" s="235"/>
      <c r="T292" s="236"/>
      <c r="AT292" s="237" t="s">
        <v>155</v>
      </c>
      <c r="AU292" s="237" t="s">
        <v>88</v>
      </c>
      <c r="AV292" s="15" t="s">
        <v>153</v>
      </c>
      <c r="AW292" s="15" t="s">
        <v>34</v>
      </c>
      <c r="AX292" s="15" t="s">
        <v>86</v>
      </c>
      <c r="AY292" s="237" t="s">
        <v>146</v>
      </c>
    </row>
    <row r="293" spans="1:65" s="12" customFormat="1" ht="22.9" customHeight="1">
      <c r="B293" s="176"/>
      <c r="C293" s="177"/>
      <c r="D293" s="178" t="s">
        <v>78</v>
      </c>
      <c r="E293" s="190" t="s">
        <v>294</v>
      </c>
      <c r="F293" s="190" t="s">
        <v>295</v>
      </c>
      <c r="G293" s="177"/>
      <c r="H293" s="177"/>
      <c r="I293" s="180"/>
      <c r="J293" s="191">
        <f>BK293</f>
        <v>0</v>
      </c>
      <c r="K293" s="177"/>
      <c r="L293" s="182"/>
      <c r="M293" s="183"/>
      <c r="N293" s="184"/>
      <c r="O293" s="184"/>
      <c r="P293" s="185">
        <f>P294</f>
        <v>0</v>
      </c>
      <c r="Q293" s="184"/>
      <c r="R293" s="185">
        <f>R294</f>
        <v>0</v>
      </c>
      <c r="S293" s="184"/>
      <c r="T293" s="186">
        <f>T294</f>
        <v>0</v>
      </c>
      <c r="AR293" s="187" t="s">
        <v>86</v>
      </c>
      <c r="AT293" s="188" t="s">
        <v>78</v>
      </c>
      <c r="AU293" s="188" t="s">
        <v>86</v>
      </c>
      <c r="AY293" s="187" t="s">
        <v>146</v>
      </c>
      <c r="BK293" s="189">
        <f>BK294</f>
        <v>0</v>
      </c>
    </row>
    <row r="294" spans="1:65" s="2" customFormat="1" ht="49.15" customHeight="1">
      <c r="A294" s="35"/>
      <c r="B294" s="36"/>
      <c r="C294" s="192" t="s">
        <v>948</v>
      </c>
      <c r="D294" s="192" t="s">
        <v>148</v>
      </c>
      <c r="E294" s="193" t="s">
        <v>788</v>
      </c>
      <c r="F294" s="194" t="s">
        <v>789</v>
      </c>
      <c r="G294" s="195" t="s">
        <v>183</v>
      </c>
      <c r="H294" s="196">
        <v>177.785</v>
      </c>
      <c r="I294" s="197"/>
      <c r="J294" s="198">
        <f>ROUND(I294*H294,2)</f>
        <v>0</v>
      </c>
      <c r="K294" s="194" t="s">
        <v>152</v>
      </c>
      <c r="L294" s="40"/>
      <c r="M294" s="248" t="s">
        <v>1</v>
      </c>
      <c r="N294" s="249" t="s">
        <v>44</v>
      </c>
      <c r="O294" s="250"/>
      <c r="P294" s="251">
        <f>O294*H294</f>
        <v>0</v>
      </c>
      <c r="Q294" s="251">
        <v>0</v>
      </c>
      <c r="R294" s="251">
        <f>Q294*H294</f>
        <v>0</v>
      </c>
      <c r="S294" s="251">
        <v>0</v>
      </c>
      <c r="T294" s="252">
        <f>S294*H294</f>
        <v>0</v>
      </c>
      <c r="U294" s="35"/>
      <c r="V294" s="35"/>
      <c r="W294" s="35"/>
      <c r="X294" s="35"/>
      <c r="Y294" s="35"/>
      <c r="Z294" s="35"/>
      <c r="AA294" s="35"/>
      <c r="AB294" s="35"/>
      <c r="AC294" s="35"/>
      <c r="AD294" s="35"/>
      <c r="AE294" s="35"/>
      <c r="AR294" s="203" t="s">
        <v>153</v>
      </c>
      <c r="AT294" s="203" t="s">
        <v>148</v>
      </c>
      <c r="AU294" s="203" t="s">
        <v>88</v>
      </c>
      <c r="AY294" s="18" t="s">
        <v>146</v>
      </c>
      <c r="BE294" s="204">
        <f>IF(N294="základní",J294,0)</f>
        <v>0</v>
      </c>
      <c r="BF294" s="204">
        <f>IF(N294="snížená",J294,0)</f>
        <v>0</v>
      </c>
      <c r="BG294" s="204">
        <f>IF(N294="zákl. přenesená",J294,0)</f>
        <v>0</v>
      </c>
      <c r="BH294" s="204">
        <f>IF(N294="sníž. přenesená",J294,0)</f>
        <v>0</v>
      </c>
      <c r="BI294" s="204">
        <f>IF(N294="nulová",J294,0)</f>
        <v>0</v>
      </c>
      <c r="BJ294" s="18" t="s">
        <v>86</v>
      </c>
      <c r="BK294" s="204">
        <f>ROUND(I294*H294,2)</f>
        <v>0</v>
      </c>
      <c r="BL294" s="18" t="s">
        <v>153</v>
      </c>
      <c r="BM294" s="203" t="s">
        <v>949</v>
      </c>
    </row>
    <row r="295" spans="1:65" s="2" customFormat="1" ht="6.95" customHeight="1">
      <c r="A295" s="35"/>
      <c r="B295" s="55"/>
      <c r="C295" s="56"/>
      <c r="D295" s="56"/>
      <c r="E295" s="56"/>
      <c r="F295" s="56"/>
      <c r="G295" s="56"/>
      <c r="H295" s="56"/>
      <c r="I295" s="56"/>
      <c r="J295" s="56"/>
      <c r="K295" s="56"/>
      <c r="L295" s="40"/>
      <c r="M295" s="35"/>
      <c r="O295" s="35"/>
      <c r="P295" s="35"/>
      <c r="Q295" s="35"/>
      <c r="R295" s="35"/>
      <c r="S295" s="35"/>
      <c r="T295" s="35"/>
      <c r="U295" s="35"/>
      <c r="V295" s="35"/>
      <c r="W295" s="35"/>
      <c r="X295" s="35"/>
      <c r="Y295" s="35"/>
      <c r="Z295" s="35"/>
      <c r="AA295" s="35"/>
      <c r="AB295" s="35"/>
      <c r="AC295" s="35"/>
      <c r="AD295" s="35"/>
      <c r="AE295" s="35"/>
    </row>
  </sheetData>
  <sheetProtection algorithmName="SHA-512" hashValue="MGgCpNszumsIUwqHqhTGC9yVNOWXdiGrd8AlXvkg5RIhdp9huqPwCwoBg49lLw2FB5UtsTA/JtieCPALWHyqQg==" saltValue="faFgeVQdf5rBLWUkojeHaU6burhJLov32tevGTbNWtJLuHrGsz6nzZ3OEFc1UVwEjXtm+sw4ZERd6yvKTlz88Q==" spinCount="100000" sheet="1" objects="1" scenarios="1" formatColumns="0" formatRows="0" autoFilter="0"/>
  <autoFilter ref="C128:K294"/>
  <mergeCells count="12">
    <mergeCell ref="E121:H121"/>
    <mergeCell ref="L2:V2"/>
    <mergeCell ref="E85:H85"/>
    <mergeCell ref="E87:H87"/>
    <mergeCell ref="E89:H89"/>
    <mergeCell ref="E117:H117"/>
    <mergeCell ref="E119:H119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85"/>
  <sheetViews>
    <sheetView showGridLines="0" topLeftCell="A167" workbookViewId="0">
      <selection activeCell="A167" sqref="A167"/>
    </sheetView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12"/>
      <c r="M2" s="312"/>
      <c r="N2" s="312"/>
      <c r="O2" s="312"/>
      <c r="P2" s="312"/>
      <c r="Q2" s="312"/>
      <c r="R2" s="312"/>
      <c r="S2" s="312"/>
      <c r="T2" s="312"/>
      <c r="U2" s="312"/>
      <c r="V2" s="312"/>
      <c r="AT2" s="18" t="s">
        <v>108</v>
      </c>
    </row>
    <row r="3" spans="1:46" s="1" customFormat="1" ht="6.95" customHeight="1">
      <c r="B3" s="116"/>
      <c r="C3" s="117"/>
      <c r="D3" s="117"/>
      <c r="E3" s="117"/>
      <c r="F3" s="117"/>
      <c r="G3" s="117"/>
      <c r="H3" s="117"/>
      <c r="I3" s="117"/>
      <c r="J3" s="117"/>
      <c r="K3" s="117"/>
      <c r="L3" s="21"/>
      <c r="AT3" s="18" t="s">
        <v>88</v>
      </c>
    </row>
    <row r="4" spans="1:46" s="1" customFormat="1" ht="24.95" customHeight="1">
      <c r="B4" s="21"/>
      <c r="D4" s="118" t="s">
        <v>112</v>
      </c>
      <c r="L4" s="21"/>
      <c r="M4" s="119" t="s">
        <v>10</v>
      </c>
      <c r="AT4" s="18" t="s">
        <v>4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120" t="s">
        <v>16</v>
      </c>
      <c r="L6" s="21"/>
    </row>
    <row r="7" spans="1:46" s="1" customFormat="1" ht="26.25" customHeight="1">
      <c r="B7" s="21"/>
      <c r="E7" s="313" t="str">
        <f>'Rekapitulace stavby'!K6</f>
        <v>VD Josefův Důl, oprava a rekonstrukce venkovní kanalizace a objektů dozorství - opravná část</v>
      </c>
      <c r="F7" s="314"/>
      <c r="G7" s="314"/>
      <c r="H7" s="314"/>
      <c r="L7" s="21"/>
    </row>
    <row r="8" spans="1:46" s="1" customFormat="1" ht="12" customHeight="1">
      <c r="B8" s="21"/>
      <c r="D8" s="120" t="s">
        <v>113</v>
      </c>
      <c r="L8" s="21"/>
    </row>
    <row r="9" spans="1:46" s="2" customFormat="1" ht="16.5" customHeight="1">
      <c r="A9" s="35"/>
      <c r="B9" s="40"/>
      <c r="C9" s="35"/>
      <c r="D9" s="35"/>
      <c r="E9" s="313" t="s">
        <v>114</v>
      </c>
      <c r="F9" s="315"/>
      <c r="G9" s="315"/>
      <c r="H9" s="315"/>
      <c r="I9" s="35"/>
      <c r="J9" s="35"/>
      <c r="K9" s="35"/>
      <c r="L9" s="52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2" customHeight="1">
      <c r="A10" s="35"/>
      <c r="B10" s="40"/>
      <c r="C10" s="35"/>
      <c r="D10" s="120" t="s">
        <v>115</v>
      </c>
      <c r="E10" s="35"/>
      <c r="F10" s="35"/>
      <c r="G10" s="35"/>
      <c r="H10" s="35"/>
      <c r="I10" s="35"/>
      <c r="J10" s="35"/>
      <c r="K10" s="35"/>
      <c r="L10" s="52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6.5" customHeight="1">
      <c r="A11" s="35"/>
      <c r="B11" s="40"/>
      <c r="C11" s="35"/>
      <c r="D11" s="35"/>
      <c r="E11" s="316" t="s">
        <v>950</v>
      </c>
      <c r="F11" s="315"/>
      <c r="G11" s="315"/>
      <c r="H11" s="315"/>
      <c r="I11" s="35"/>
      <c r="J11" s="35"/>
      <c r="K11" s="35"/>
      <c r="L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1.25">
      <c r="A12" s="35"/>
      <c r="B12" s="40"/>
      <c r="C12" s="35"/>
      <c r="D12" s="35"/>
      <c r="E12" s="35"/>
      <c r="F12" s="35"/>
      <c r="G12" s="35"/>
      <c r="H12" s="35"/>
      <c r="I12" s="35"/>
      <c r="J12" s="35"/>
      <c r="K12" s="35"/>
      <c r="L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2" customHeight="1">
      <c r="A13" s="35"/>
      <c r="B13" s="40"/>
      <c r="C13" s="35"/>
      <c r="D13" s="120" t="s">
        <v>18</v>
      </c>
      <c r="E13" s="35"/>
      <c r="F13" s="111" t="s">
        <v>1</v>
      </c>
      <c r="G13" s="35"/>
      <c r="H13" s="35"/>
      <c r="I13" s="120" t="s">
        <v>19</v>
      </c>
      <c r="J13" s="111" t="s">
        <v>1</v>
      </c>
      <c r="K13" s="35"/>
      <c r="L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20" t="s">
        <v>20</v>
      </c>
      <c r="E14" s="35"/>
      <c r="F14" s="111" t="s">
        <v>21</v>
      </c>
      <c r="G14" s="35"/>
      <c r="H14" s="35"/>
      <c r="I14" s="120" t="s">
        <v>22</v>
      </c>
      <c r="J14" s="121" t="str">
        <f>'Rekapitulace stavby'!AN8</f>
        <v>22. 4. 2021</v>
      </c>
      <c r="K14" s="35"/>
      <c r="L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0.9" customHeight="1">
      <c r="A15" s="35"/>
      <c r="B15" s="40"/>
      <c r="C15" s="35"/>
      <c r="D15" s="35"/>
      <c r="E15" s="35"/>
      <c r="F15" s="35"/>
      <c r="G15" s="35"/>
      <c r="H15" s="35"/>
      <c r="I15" s="35"/>
      <c r="J15" s="35"/>
      <c r="K15" s="35"/>
      <c r="L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12" customHeight="1">
      <c r="A16" s="35"/>
      <c r="B16" s="40"/>
      <c r="C16" s="35"/>
      <c r="D16" s="120" t="s">
        <v>24</v>
      </c>
      <c r="E16" s="35"/>
      <c r="F16" s="35"/>
      <c r="G16" s="35"/>
      <c r="H16" s="35"/>
      <c r="I16" s="120" t="s">
        <v>25</v>
      </c>
      <c r="J16" s="111" t="s">
        <v>1</v>
      </c>
      <c r="K16" s="35"/>
      <c r="L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8" customHeight="1">
      <c r="A17" s="35"/>
      <c r="B17" s="40"/>
      <c r="C17" s="35"/>
      <c r="D17" s="35"/>
      <c r="E17" s="111" t="s">
        <v>26</v>
      </c>
      <c r="F17" s="35"/>
      <c r="G17" s="35"/>
      <c r="H17" s="35"/>
      <c r="I17" s="120" t="s">
        <v>27</v>
      </c>
      <c r="J17" s="111" t="s">
        <v>1</v>
      </c>
      <c r="K17" s="35"/>
      <c r="L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6.95" customHeight="1">
      <c r="A18" s="35"/>
      <c r="B18" s="40"/>
      <c r="C18" s="35"/>
      <c r="D18" s="35"/>
      <c r="E18" s="35"/>
      <c r="F18" s="35"/>
      <c r="G18" s="35"/>
      <c r="H18" s="35"/>
      <c r="I18" s="35"/>
      <c r="J18" s="35"/>
      <c r="K18" s="35"/>
      <c r="L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12" customHeight="1">
      <c r="A19" s="35"/>
      <c r="B19" s="40"/>
      <c r="C19" s="35"/>
      <c r="D19" s="120" t="s">
        <v>28</v>
      </c>
      <c r="E19" s="35"/>
      <c r="F19" s="35"/>
      <c r="G19" s="35"/>
      <c r="H19" s="35"/>
      <c r="I19" s="120" t="s">
        <v>25</v>
      </c>
      <c r="J19" s="31" t="str">
        <f>'Rekapitulace stavby'!AN13</f>
        <v>Vyplň údaj</v>
      </c>
      <c r="K19" s="35"/>
      <c r="L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8" customHeight="1">
      <c r="A20" s="35"/>
      <c r="B20" s="40"/>
      <c r="C20" s="35"/>
      <c r="D20" s="35"/>
      <c r="E20" s="317" t="str">
        <f>'Rekapitulace stavby'!E14</f>
        <v>Vyplň údaj</v>
      </c>
      <c r="F20" s="318"/>
      <c r="G20" s="318"/>
      <c r="H20" s="318"/>
      <c r="I20" s="120" t="s">
        <v>27</v>
      </c>
      <c r="J20" s="31" t="str">
        <f>'Rekapitulace stavby'!AN14</f>
        <v>Vyplň údaj</v>
      </c>
      <c r="K20" s="35"/>
      <c r="L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6.95" customHeight="1">
      <c r="A21" s="35"/>
      <c r="B21" s="40"/>
      <c r="C21" s="35"/>
      <c r="D21" s="35"/>
      <c r="E21" s="35"/>
      <c r="F21" s="35"/>
      <c r="G21" s="35"/>
      <c r="H21" s="35"/>
      <c r="I21" s="35"/>
      <c r="J21" s="35"/>
      <c r="K21" s="35"/>
      <c r="L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12" customHeight="1">
      <c r="A22" s="35"/>
      <c r="B22" s="40"/>
      <c r="C22" s="35"/>
      <c r="D22" s="120" t="s">
        <v>30</v>
      </c>
      <c r="E22" s="35"/>
      <c r="F22" s="35"/>
      <c r="G22" s="35"/>
      <c r="H22" s="35"/>
      <c r="I22" s="120" t="s">
        <v>25</v>
      </c>
      <c r="J22" s="111" t="s">
        <v>31</v>
      </c>
      <c r="K22" s="35"/>
      <c r="L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8" customHeight="1">
      <c r="A23" s="35"/>
      <c r="B23" s="40"/>
      <c r="C23" s="35"/>
      <c r="D23" s="35"/>
      <c r="E23" s="111" t="s">
        <v>32</v>
      </c>
      <c r="F23" s="35"/>
      <c r="G23" s="35"/>
      <c r="H23" s="35"/>
      <c r="I23" s="120" t="s">
        <v>27</v>
      </c>
      <c r="J23" s="111" t="s">
        <v>33</v>
      </c>
      <c r="K23" s="35"/>
      <c r="L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6.95" customHeight="1">
      <c r="A24" s="35"/>
      <c r="B24" s="40"/>
      <c r="C24" s="35"/>
      <c r="D24" s="35"/>
      <c r="E24" s="35"/>
      <c r="F24" s="35"/>
      <c r="G24" s="35"/>
      <c r="H24" s="35"/>
      <c r="I24" s="35"/>
      <c r="J24" s="35"/>
      <c r="K24" s="35"/>
      <c r="L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12" customHeight="1">
      <c r="A25" s="35"/>
      <c r="B25" s="40"/>
      <c r="C25" s="35"/>
      <c r="D25" s="120" t="s">
        <v>35</v>
      </c>
      <c r="E25" s="35"/>
      <c r="F25" s="35"/>
      <c r="G25" s="35"/>
      <c r="H25" s="35"/>
      <c r="I25" s="120" t="s">
        <v>25</v>
      </c>
      <c r="J25" s="111" t="s">
        <v>1</v>
      </c>
      <c r="K25" s="35"/>
      <c r="L25" s="52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8" customHeight="1">
      <c r="A26" s="35"/>
      <c r="B26" s="40"/>
      <c r="C26" s="35"/>
      <c r="D26" s="35"/>
      <c r="E26" s="111" t="s">
        <v>36</v>
      </c>
      <c r="F26" s="35"/>
      <c r="G26" s="35"/>
      <c r="H26" s="35"/>
      <c r="I26" s="120" t="s">
        <v>27</v>
      </c>
      <c r="J26" s="111" t="s">
        <v>1</v>
      </c>
      <c r="K26" s="35"/>
      <c r="L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2" customFormat="1" ht="6.95" customHeight="1">
      <c r="A27" s="35"/>
      <c r="B27" s="40"/>
      <c r="C27" s="35"/>
      <c r="D27" s="35"/>
      <c r="E27" s="35"/>
      <c r="F27" s="35"/>
      <c r="G27" s="35"/>
      <c r="H27" s="35"/>
      <c r="I27" s="35"/>
      <c r="J27" s="35"/>
      <c r="K27" s="35"/>
      <c r="L27" s="52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pans="1:31" s="2" customFormat="1" ht="12" customHeight="1">
      <c r="A28" s="35"/>
      <c r="B28" s="40"/>
      <c r="C28" s="35"/>
      <c r="D28" s="120" t="s">
        <v>37</v>
      </c>
      <c r="E28" s="35"/>
      <c r="F28" s="35"/>
      <c r="G28" s="35"/>
      <c r="H28" s="35"/>
      <c r="I28" s="35"/>
      <c r="J28" s="35"/>
      <c r="K28" s="35"/>
      <c r="L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8" customFormat="1" ht="71.25" customHeight="1">
      <c r="A29" s="122"/>
      <c r="B29" s="123"/>
      <c r="C29" s="122"/>
      <c r="D29" s="122"/>
      <c r="E29" s="319" t="s">
        <v>38</v>
      </c>
      <c r="F29" s="319"/>
      <c r="G29" s="319"/>
      <c r="H29" s="319"/>
      <c r="I29" s="122"/>
      <c r="J29" s="122"/>
      <c r="K29" s="122"/>
      <c r="L29" s="124"/>
      <c r="S29" s="122"/>
      <c r="T29" s="122"/>
      <c r="U29" s="122"/>
      <c r="V29" s="122"/>
      <c r="W29" s="122"/>
      <c r="X29" s="122"/>
      <c r="Y29" s="122"/>
      <c r="Z29" s="122"/>
      <c r="AA29" s="122"/>
      <c r="AB29" s="122"/>
      <c r="AC29" s="122"/>
      <c r="AD29" s="122"/>
      <c r="AE29" s="122"/>
    </row>
    <row r="30" spans="1:31" s="2" customFormat="1" ht="6.95" customHeight="1">
      <c r="A30" s="35"/>
      <c r="B30" s="40"/>
      <c r="C30" s="35"/>
      <c r="D30" s="35"/>
      <c r="E30" s="35"/>
      <c r="F30" s="35"/>
      <c r="G30" s="35"/>
      <c r="H30" s="35"/>
      <c r="I30" s="35"/>
      <c r="J30" s="35"/>
      <c r="K30" s="35"/>
      <c r="L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25"/>
      <c r="E31" s="125"/>
      <c r="F31" s="125"/>
      <c r="G31" s="125"/>
      <c r="H31" s="125"/>
      <c r="I31" s="125"/>
      <c r="J31" s="125"/>
      <c r="K31" s="125"/>
      <c r="L31" s="52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25.35" customHeight="1">
      <c r="A32" s="35"/>
      <c r="B32" s="40"/>
      <c r="C32" s="35"/>
      <c r="D32" s="126" t="s">
        <v>39</v>
      </c>
      <c r="E32" s="35"/>
      <c r="F32" s="35"/>
      <c r="G32" s="35"/>
      <c r="H32" s="35"/>
      <c r="I32" s="35"/>
      <c r="J32" s="127">
        <f>ROUND(J127, 2)</f>
        <v>0</v>
      </c>
      <c r="K32" s="35"/>
      <c r="L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6.95" customHeight="1">
      <c r="A33" s="35"/>
      <c r="B33" s="40"/>
      <c r="C33" s="35"/>
      <c r="D33" s="125"/>
      <c r="E33" s="125"/>
      <c r="F33" s="125"/>
      <c r="G33" s="125"/>
      <c r="H33" s="125"/>
      <c r="I33" s="125"/>
      <c r="J33" s="125"/>
      <c r="K33" s="125"/>
      <c r="L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35"/>
      <c r="F34" s="128" t="s">
        <v>41</v>
      </c>
      <c r="G34" s="35"/>
      <c r="H34" s="35"/>
      <c r="I34" s="128" t="s">
        <v>40</v>
      </c>
      <c r="J34" s="128" t="s">
        <v>42</v>
      </c>
      <c r="K34" s="35"/>
      <c r="L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customHeight="1">
      <c r="A35" s="35"/>
      <c r="B35" s="40"/>
      <c r="C35" s="35"/>
      <c r="D35" s="129" t="s">
        <v>43</v>
      </c>
      <c r="E35" s="120" t="s">
        <v>44</v>
      </c>
      <c r="F35" s="130">
        <f>ROUND((SUM(BE127:BE184)),  2)</f>
        <v>0</v>
      </c>
      <c r="G35" s="35"/>
      <c r="H35" s="35"/>
      <c r="I35" s="131">
        <v>0.21</v>
      </c>
      <c r="J35" s="130">
        <f>ROUND(((SUM(BE127:BE184))*I35),  2)</f>
        <v>0</v>
      </c>
      <c r="K35" s="35"/>
      <c r="L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customHeight="1">
      <c r="A36" s="35"/>
      <c r="B36" s="40"/>
      <c r="C36" s="35"/>
      <c r="D36" s="35"/>
      <c r="E36" s="120" t="s">
        <v>45</v>
      </c>
      <c r="F36" s="130">
        <f>ROUND((SUM(BF127:BF184)),  2)</f>
        <v>0</v>
      </c>
      <c r="G36" s="35"/>
      <c r="H36" s="35"/>
      <c r="I36" s="131">
        <v>0.15</v>
      </c>
      <c r="J36" s="130">
        <f>ROUND(((SUM(BF127:BF184))*I36),  2)</f>
        <v>0</v>
      </c>
      <c r="K36" s="35"/>
      <c r="L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20" t="s">
        <v>46</v>
      </c>
      <c r="F37" s="130">
        <f>ROUND((SUM(BG127:BG184)),  2)</f>
        <v>0</v>
      </c>
      <c r="G37" s="35"/>
      <c r="H37" s="35"/>
      <c r="I37" s="131">
        <v>0.21</v>
      </c>
      <c r="J37" s="130">
        <f>0</f>
        <v>0</v>
      </c>
      <c r="K37" s="35"/>
      <c r="L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14.45" hidden="1" customHeight="1">
      <c r="A38" s="35"/>
      <c r="B38" s="40"/>
      <c r="C38" s="35"/>
      <c r="D38" s="35"/>
      <c r="E38" s="120" t="s">
        <v>47</v>
      </c>
      <c r="F38" s="130">
        <f>ROUND((SUM(BH127:BH184)),  2)</f>
        <v>0</v>
      </c>
      <c r="G38" s="35"/>
      <c r="H38" s="35"/>
      <c r="I38" s="131">
        <v>0.15</v>
      </c>
      <c r="J38" s="130">
        <f>0</f>
        <v>0</v>
      </c>
      <c r="K38" s="35"/>
      <c r="L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14.45" hidden="1" customHeight="1">
      <c r="A39" s="35"/>
      <c r="B39" s="40"/>
      <c r="C39" s="35"/>
      <c r="D39" s="35"/>
      <c r="E39" s="120" t="s">
        <v>48</v>
      </c>
      <c r="F39" s="130">
        <f>ROUND((SUM(BI127:BI184)),  2)</f>
        <v>0</v>
      </c>
      <c r="G39" s="35"/>
      <c r="H39" s="35"/>
      <c r="I39" s="131">
        <v>0</v>
      </c>
      <c r="J39" s="130">
        <f>0</f>
        <v>0</v>
      </c>
      <c r="K39" s="35"/>
      <c r="L39" s="52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6.95" customHeight="1">
      <c r="A40" s="35"/>
      <c r="B40" s="40"/>
      <c r="C40" s="35"/>
      <c r="D40" s="35"/>
      <c r="E40" s="35"/>
      <c r="F40" s="35"/>
      <c r="G40" s="35"/>
      <c r="H40" s="35"/>
      <c r="I40" s="35"/>
      <c r="J40" s="35"/>
      <c r="K40" s="35"/>
      <c r="L40" s="52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2" customFormat="1" ht="25.35" customHeight="1">
      <c r="A41" s="35"/>
      <c r="B41" s="40"/>
      <c r="C41" s="132"/>
      <c r="D41" s="133" t="s">
        <v>49</v>
      </c>
      <c r="E41" s="134"/>
      <c r="F41" s="134"/>
      <c r="G41" s="135" t="s">
        <v>50</v>
      </c>
      <c r="H41" s="136" t="s">
        <v>51</v>
      </c>
      <c r="I41" s="134"/>
      <c r="J41" s="137">
        <f>SUM(J32:J39)</f>
        <v>0</v>
      </c>
      <c r="K41" s="138"/>
      <c r="L41" s="52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pans="1:31" s="2" customFormat="1" ht="14.45" customHeight="1">
      <c r="A42" s="35"/>
      <c r="B42" s="40"/>
      <c r="C42" s="35"/>
      <c r="D42" s="35"/>
      <c r="E42" s="35"/>
      <c r="F42" s="35"/>
      <c r="G42" s="35"/>
      <c r="H42" s="35"/>
      <c r="I42" s="35"/>
      <c r="J42" s="35"/>
      <c r="K42" s="35"/>
      <c r="L42" s="52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3" spans="1:31" s="1" customFormat="1" ht="14.45" customHeight="1">
      <c r="B43" s="21"/>
      <c r="L43" s="21"/>
    </row>
    <row r="44" spans="1:31" s="1" customFormat="1" ht="14.45" customHeight="1">
      <c r="B44" s="21"/>
      <c r="L44" s="21"/>
    </row>
    <row r="45" spans="1:31" s="1" customFormat="1" ht="14.45" customHeight="1">
      <c r="B45" s="21"/>
      <c r="L45" s="21"/>
    </row>
    <row r="46" spans="1:31" s="1" customFormat="1" ht="14.45" customHeight="1">
      <c r="B46" s="21"/>
      <c r="L46" s="21"/>
    </row>
    <row r="47" spans="1:31" s="1" customFormat="1" ht="14.45" customHeight="1">
      <c r="B47" s="21"/>
      <c r="L47" s="21"/>
    </row>
    <row r="48" spans="1:31" s="1" customFormat="1" ht="14.45" customHeight="1">
      <c r="B48" s="21"/>
      <c r="L48" s="21"/>
    </row>
    <row r="49" spans="1:31" s="1" customFormat="1" ht="14.45" customHeight="1">
      <c r="B49" s="21"/>
      <c r="L49" s="21"/>
    </row>
    <row r="50" spans="1:31" s="2" customFormat="1" ht="14.45" customHeight="1">
      <c r="B50" s="52"/>
      <c r="D50" s="139" t="s">
        <v>52</v>
      </c>
      <c r="E50" s="140"/>
      <c r="F50" s="140"/>
      <c r="G50" s="139" t="s">
        <v>53</v>
      </c>
      <c r="H50" s="140"/>
      <c r="I50" s="140"/>
      <c r="J50" s="140"/>
      <c r="K50" s="140"/>
      <c r="L50" s="52"/>
    </row>
    <row r="51" spans="1:31" ht="11.25">
      <c r="B51" s="21"/>
      <c r="L51" s="21"/>
    </row>
    <row r="52" spans="1:31" ht="11.25">
      <c r="B52" s="21"/>
      <c r="L52" s="21"/>
    </row>
    <row r="53" spans="1:31" ht="11.25">
      <c r="B53" s="21"/>
      <c r="L53" s="21"/>
    </row>
    <row r="54" spans="1:31" ht="11.25">
      <c r="B54" s="21"/>
      <c r="L54" s="21"/>
    </row>
    <row r="55" spans="1:31" ht="11.25">
      <c r="B55" s="21"/>
      <c r="L55" s="21"/>
    </row>
    <row r="56" spans="1:31" ht="11.25">
      <c r="B56" s="21"/>
      <c r="L56" s="21"/>
    </row>
    <row r="57" spans="1:31" ht="11.25">
      <c r="B57" s="21"/>
      <c r="L57" s="21"/>
    </row>
    <row r="58" spans="1:31" ht="11.25">
      <c r="B58" s="21"/>
      <c r="L58" s="21"/>
    </row>
    <row r="59" spans="1:31" ht="11.25">
      <c r="B59" s="21"/>
      <c r="L59" s="21"/>
    </row>
    <row r="60" spans="1:31" ht="11.25">
      <c r="B60" s="21"/>
      <c r="L60" s="21"/>
    </row>
    <row r="61" spans="1:31" s="2" customFormat="1" ht="12.75">
      <c r="A61" s="35"/>
      <c r="B61" s="40"/>
      <c r="C61" s="35"/>
      <c r="D61" s="141" t="s">
        <v>54</v>
      </c>
      <c r="E61" s="142"/>
      <c r="F61" s="143" t="s">
        <v>55</v>
      </c>
      <c r="G61" s="141" t="s">
        <v>54</v>
      </c>
      <c r="H61" s="142"/>
      <c r="I61" s="142"/>
      <c r="J61" s="144" t="s">
        <v>55</v>
      </c>
      <c r="K61" s="142"/>
      <c r="L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31" ht="11.25">
      <c r="B62" s="21"/>
      <c r="L62" s="21"/>
    </row>
    <row r="63" spans="1:31" ht="11.25">
      <c r="B63" s="21"/>
      <c r="L63" s="21"/>
    </row>
    <row r="64" spans="1:31" ht="11.25">
      <c r="B64" s="21"/>
      <c r="L64" s="21"/>
    </row>
    <row r="65" spans="1:31" s="2" customFormat="1" ht="12.75">
      <c r="A65" s="35"/>
      <c r="B65" s="40"/>
      <c r="C65" s="35"/>
      <c r="D65" s="139" t="s">
        <v>56</v>
      </c>
      <c r="E65" s="145"/>
      <c r="F65" s="145"/>
      <c r="G65" s="139" t="s">
        <v>57</v>
      </c>
      <c r="H65" s="145"/>
      <c r="I65" s="145"/>
      <c r="J65" s="145"/>
      <c r="K65" s="145"/>
      <c r="L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 ht="11.25">
      <c r="B66" s="21"/>
      <c r="L66" s="21"/>
    </row>
    <row r="67" spans="1:31" ht="11.25">
      <c r="B67" s="21"/>
      <c r="L67" s="21"/>
    </row>
    <row r="68" spans="1:31" ht="11.25">
      <c r="B68" s="21"/>
      <c r="L68" s="21"/>
    </row>
    <row r="69" spans="1:31" ht="11.25">
      <c r="B69" s="21"/>
      <c r="L69" s="21"/>
    </row>
    <row r="70" spans="1:31" ht="11.25">
      <c r="B70" s="21"/>
      <c r="L70" s="21"/>
    </row>
    <row r="71" spans="1:31" ht="11.25">
      <c r="B71" s="21"/>
      <c r="L71" s="21"/>
    </row>
    <row r="72" spans="1:31" ht="11.25">
      <c r="B72" s="21"/>
      <c r="L72" s="21"/>
    </row>
    <row r="73" spans="1:31" ht="11.25">
      <c r="B73" s="21"/>
      <c r="L73" s="21"/>
    </row>
    <row r="74" spans="1:31" ht="11.25">
      <c r="B74" s="21"/>
      <c r="L74" s="21"/>
    </row>
    <row r="75" spans="1:31" ht="11.25">
      <c r="B75" s="21"/>
      <c r="L75" s="21"/>
    </row>
    <row r="76" spans="1:31" s="2" customFormat="1" ht="12.75">
      <c r="A76" s="35"/>
      <c r="B76" s="40"/>
      <c r="C76" s="35"/>
      <c r="D76" s="141" t="s">
        <v>54</v>
      </c>
      <c r="E76" s="142"/>
      <c r="F76" s="143" t="s">
        <v>55</v>
      </c>
      <c r="G76" s="141" t="s">
        <v>54</v>
      </c>
      <c r="H76" s="142"/>
      <c r="I76" s="142"/>
      <c r="J76" s="144" t="s">
        <v>55</v>
      </c>
      <c r="K76" s="142"/>
      <c r="L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4.45" customHeight="1">
      <c r="A77" s="35"/>
      <c r="B77" s="146"/>
      <c r="C77" s="147"/>
      <c r="D77" s="147"/>
      <c r="E77" s="147"/>
      <c r="F77" s="147"/>
      <c r="G77" s="147"/>
      <c r="H77" s="147"/>
      <c r="I77" s="147"/>
      <c r="J77" s="147"/>
      <c r="K77" s="147"/>
      <c r="L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pans="1:31" s="2" customFormat="1" ht="6.95" customHeight="1">
      <c r="A81" s="35"/>
      <c r="B81" s="148"/>
      <c r="C81" s="149"/>
      <c r="D81" s="149"/>
      <c r="E81" s="149"/>
      <c r="F81" s="149"/>
      <c r="G81" s="149"/>
      <c r="H81" s="149"/>
      <c r="I81" s="149"/>
      <c r="J81" s="149"/>
      <c r="K81" s="149"/>
      <c r="L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31" s="2" customFormat="1" ht="24.95" customHeight="1">
      <c r="A82" s="35"/>
      <c r="B82" s="36"/>
      <c r="C82" s="24" t="s">
        <v>117</v>
      </c>
      <c r="D82" s="37"/>
      <c r="E82" s="37"/>
      <c r="F82" s="37"/>
      <c r="G82" s="37"/>
      <c r="H82" s="37"/>
      <c r="I82" s="37"/>
      <c r="J82" s="37"/>
      <c r="K82" s="37"/>
      <c r="L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31" s="2" customFormat="1" ht="6.95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31" s="2" customFormat="1" ht="12" customHeight="1">
      <c r="A84" s="35"/>
      <c r="B84" s="36"/>
      <c r="C84" s="30" t="s">
        <v>16</v>
      </c>
      <c r="D84" s="37"/>
      <c r="E84" s="37"/>
      <c r="F84" s="37"/>
      <c r="G84" s="37"/>
      <c r="H84" s="37"/>
      <c r="I84" s="37"/>
      <c r="J84" s="37"/>
      <c r="K84" s="37"/>
      <c r="L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31" s="2" customFormat="1" ht="26.25" customHeight="1">
      <c r="A85" s="35"/>
      <c r="B85" s="36"/>
      <c r="C85" s="37"/>
      <c r="D85" s="37"/>
      <c r="E85" s="320" t="str">
        <f>E7</f>
        <v>VD Josefův Důl, oprava a rekonstrukce venkovní kanalizace a objektů dozorství - opravná část</v>
      </c>
      <c r="F85" s="321"/>
      <c r="G85" s="321"/>
      <c r="H85" s="321"/>
      <c r="I85" s="37"/>
      <c r="J85" s="37"/>
      <c r="K85" s="37"/>
      <c r="L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31" s="1" customFormat="1" ht="12" customHeight="1">
      <c r="B86" s="22"/>
      <c r="C86" s="30" t="s">
        <v>113</v>
      </c>
      <c r="D86" s="23"/>
      <c r="E86" s="23"/>
      <c r="F86" s="23"/>
      <c r="G86" s="23"/>
      <c r="H86" s="23"/>
      <c r="I86" s="23"/>
      <c r="J86" s="23"/>
      <c r="K86" s="23"/>
      <c r="L86" s="21"/>
    </row>
    <row r="87" spans="1:31" s="2" customFormat="1" ht="16.5" customHeight="1">
      <c r="A87" s="35"/>
      <c r="B87" s="36"/>
      <c r="C87" s="37"/>
      <c r="D87" s="37"/>
      <c r="E87" s="320" t="s">
        <v>114</v>
      </c>
      <c r="F87" s="322"/>
      <c r="G87" s="322"/>
      <c r="H87" s="322"/>
      <c r="I87" s="37"/>
      <c r="J87" s="37"/>
      <c r="K87" s="37"/>
      <c r="L87" s="52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31" s="2" customFormat="1" ht="12" customHeight="1">
      <c r="A88" s="35"/>
      <c r="B88" s="36"/>
      <c r="C88" s="30" t="s">
        <v>115</v>
      </c>
      <c r="D88" s="37"/>
      <c r="E88" s="37"/>
      <c r="F88" s="37"/>
      <c r="G88" s="37"/>
      <c r="H88" s="37"/>
      <c r="I88" s="37"/>
      <c r="J88" s="37"/>
      <c r="K88" s="37"/>
      <c r="L88" s="52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31" s="2" customFormat="1" ht="16.5" customHeight="1">
      <c r="A89" s="35"/>
      <c r="B89" s="36"/>
      <c r="C89" s="37"/>
      <c r="D89" s="37"/>
      <c r="E89" s="268" t="str">
        <f>E11</f>
        <v>SO 07 - Oprava odvodňovacího žlabu</v>
      </c>
      <c r="F89" s="322"/>
      <c r="G89" s="322"/>
      <c r="H89" s="322"/>
      <c r="I89" s="37"/>
      <c r="J89" s="37"/>
      <c r="K89" s="37"/>
      <c r="L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31" s="2" customFormat="1" ht="6.95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31" s="2" customFormat="1" ht="12" customHeight="1">
      <c r="A91" s="35"/>
      <c r="B91" s="36"/>
      <c r="C91" s="30" t="s">
        <v>20</v>
      </c>
      <c r="D91" s="37"/>
      <c r="E91" s="37"/>
      <c r="F91" s="28" t="str">
        <f>F14</f>
        <v>VD Josefův Důl</v>
      </c>
      <c r="G91" s="37"/>
      <c r="H91" s="37"/>
      <c r="I91" s="30" t="s">
        <v>22</v>
      </c>
      <c r="J91" s="67" t="str">
        <f>IF(J14="","",J14)</f>
        <v>22. 4. 2021</v>
      </c>
      <c r="K91" s="37"/>
      <c r="L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31" s="2" customFormat="1" ht="6.95" customHeight="1">
      <c r="A92" s="35"/>
      <c r="B92" s="36"/>
      <c r="C92" s="37"/>
      <c r="D92" s="37"/>
      <c r="E92" s="37"/>
      <c r="F92" s="37"/>
      <c r="G92" s="37"/>
      <c r="H92" s="37"/>
      <c r="I92" s="37"/>
      <c r="J92" s="37"/>
      <c r="K92" s="37"/>
      <c r="L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31" s="2" customFormat="1" ht="15.2" customHeight="1">
      <c r="A93" s="35"/>
      <c r="B93" s="36"/>
      <c r="C93" s="30" t="s">
        <v>24</v>
      </c>
      <c r="D93" s="37"/>
      <c r="E93" s="37"/>
      <c r="F93" s="28" t="str">
        <f>E17</f>
        <v>Povodí Labe, státní podnik</v>
      </c>
      <c r="G93" s="37"/>
      <c r="H93" s="37"/>
      <c r="I93" s="30" t="s">
        <v>30</v>
      </c>
      <c r="J93" s="33" t="str">
        <f>E23</f>
        <v>Multiaqua s.r.o.</v>
      </c>
      <c r="K93" s="37"/>
      <c r="L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31" s="2" customFormat="1" ht="15.2" customHeight="1">
      <c r="A94" s="35"/>
      <c r="B94" s="36"/>
      <c r="C94" s="30" t="s">
        <v>28</v>
      </c>
      <c r="D94" s="37"/>
      <c r="E94" s="37"/>
      <c r="F94" s="28" t="str">
        <f>IF(E20="","",E20)</f>
        <v>Vyplň údaj</v>
      </c>
      <c r="G94" s="37"/>
      <c r="H94" s="37"/>
      <c r="I94" s="30" t="s">
        <v>35</v>
      </c>
      <c r="J94" s="33" t="str">
        <f>E26</f>
        <v>Pavel Romášek</v>
      </c>
      <c r="K94" s="37"/>
      <c r="L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31" s="2" customFormat="1" ht="10.35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52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pans="1:31" s="2" customFormat="1" ht="29.25" customHeight="1">
      <c r="A96" s="35"/>
      <c r="B96" s="36"/>
      <c r="C96" s="150" t="s">
        <v>118</v>
      </c>
      <c r="D96" s="151"/>
      <c r="E96" s="151"/>
      <c r="F96" s="151"/>
      <c r="G96" s="151"/>
      <c r="H96" s="151"/>
      <c r="I96" s="151"/>
      <c r="J96" s="152" t="s">
        <v>119</v>
      </c>
      <c r="K96" s="151"/>
      <c r="L96" s="52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</row>
    <row r="97" spans="1:47" s="2" customFormat="1" ht="10.35" customHeight="1">
      <c r="A97" s="35"/>
      <c r="B97" s="36"/>
      <c r="C97" s="37"/>
      <c r="D97" s="37"/>
      <c r="E97" s="37"/>
      <c r="F97" s="37"/>
      <c r="G97" s="37"/>
      <c r="H97" s="37"/>
      <c r="I97" s="37"/>
      <c r="J97" s="37"/>
      <c r="K97" s="37"/>
      <c r="L97" s="52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</row>
    <row r="98" spans="1:47" s="2" customFormat="1" ht="22.9" customHeight="1">
      <c r="A98" s="35"/>
      <c r="B98" s="36"/>
      <c r="C98" s="153" t="s">
        <v>120</v>
      </c>
      <c r="D98" s="37"/>
      <c r="E98" s="37"/>
      <c r="F98" s="37"/>
      <c r="G98" s="37"/>
      <c r="H98" s="37"/>
      <c r="I98" s="37"/>
      <c r="J98" s="85">
        <f>J127</f>
        <v>0</v>
      </c>
      <c r="K98" s="37"/>
      <c r="L98" s="52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U98" s="18" t="s">
        <v>121</v>
      </c>
    </row>
    <row r="99" spans="1:47" s="9" customFormat="1" ht="24.95" customHeight="1">
      <c r="B99" s="154"/>
      <c r="C99" s="155"/>
      <c r="D99" s="156" t="s">
        <v>122</v>
      </c>
      <c r="E99" s="157"/>
      <c r="F99" s="157"/>
      <c r="G99" s="157"/>
      <c r="H99" s="157"/>
      <c r="I99" s="157"/>
      <c r="J99" s="158">
        <f>J128</f>
        <v>0</v>
      </c>
      <c r="K99" s="155"/>
      <c r="L99" s="159"/>
    </row>
    <row r="100" spans="1:47" s="10" customFormat="1" ht="19.899999999999999" customHeight="1">
      <c r="B100" s="160"/>
      <c r="C100" s="105"/>
      <c r="D100" s="161" t="s">
        <v>123</v>
      </c>
      <c r="E100" s="162"/>
      <c r="F100" s="162"/>
      <c r="G100" s="162"/>
      <c r="H100" s="162"/>
      <c r="I100" s="162"/>
      <c r="J100" s="163">
        <f>J129</f>
        <v>0</v>
      </c>
      <c r="K100" s="105"/>
      <c r="L100" s="164"/>
    </row>
    <row r="101" spans="1:47" s="10" customFormat="1" ht="19.899999999999999" customHeight="1">
      <c r="B101" s="160"/>
      <c r="C101" s="105"/>
      <c r="D101" s="161" t="s">
        <v>124</v>
      </c>
      <c r="E101" s="162"/>
      <c r="F101" s="162"/>
      <c r="G101" s="162"/>
      <c r="H101" s="162"/>
      <c r="I101" s="162"/>
      <c r="J101" s="163">
        <f>J153</f>
        <v>0</v>
      </c>
      <c r="K101" s="105"/>
      <c r="L101" s="164"/>
    </row>
    <row r="102" spans="1:47" s="10" customFormat="1" ht="19.899999999999999" customHeight="1">
      <c r="B102" s="160"/>
      <c r="C102" s="105"/>
      <c r="D102" s="161" t="s">
        <v>125</v>
      </c>
      <c r="E102" s="162"/>
      <c r="F102" s="162"/>
      <c r="G102" s="162"/>
      <c r="H102" s="162"/>
      <c r="I102" s="162"/>
      <c r="J102" s="163">
        <f>J157</f>
        <v>0</v>
      </c>
      <c r="K102" s="105"/>
      <c r="L102" s="164"/>
    </row>
    <row r="103" spans="1:47" s="10" customFormat="1" ht="19.899999999999999" customHeight="1">
      <c r="B103" s="160"/>
      <c r="C103" s="105"/>
      <c r="D103" s="161" t="s">
        <v>126</v>
      </c>
      <c r="E103" s="162"/>
      <c r="F103" s="162"/>
      <c r="G103" s="162"/>
      <c r="H103" s="162"/>
      <c r="I103" s="162"/>
      <c r="J103" s="163">
        <f>J158</f>
        <v>0</v>
      </c>
      <c r="K103" s="105"/>
      <c r="L103" s="164"/>
    </row>
    <row r="104" spans="1:47" s="10" customFormat="1" ht="19.899999999999999" customHeight="1">
      <c r="B104" s="160"/>
      <c r="C104" s="105"/>
      <c r="D104" s="161" t="s">
        <v>127</v>
      </c>
      <c r="E104" s="162"/>
      <c r="F104" s="162"/>
      <c r="G104" s="162"/>
      <c r="H104" s="162"/>
      <c r="I104" s="162"/>
      <c r="J104" s="163">
        <f>J169</f>
        <v>0</v>
      </c>
      <c r="K104" s="105"/>
      <c r="L104" s="164"/>
    </row>
    <row r="105" spans="1:47" s="10" customFormat="1" ht="19.899999999999999" customHeight="1">
      <c r="B105" s="160"/>
      <c r="C105" s="105"/>
      <c r="D105" s="161" t="s">
        <v>128</v>
      </c>
      <c r="E105" s="162"/>
      <c r="F105" s="162"/>
      <c r="G105" s="162"/>
      <c r="H105" s="162"/>
      <c r="I105" s="162"/>
      <c r="J105" s="163">
        <f>J183</f>
        <v>0</v>
      </c>
      <c r="K105" s="105"/>
      <c r="L105" s="164"/>
    </row>
    <row r="106" spans="1:47" s="2" customFormat="1" ht="21.75" customHeight="1">
      <c r="A106" s="35"/>
      <c r="B106" s="36"/>
      <c r="C106" s="37"/>
      <c r="D106" s="37"/>
      <c r="E106" s="37"/>
      <c r="F106" s="37"/>
      <c r="G106" s="37"/>
      <c r="H106" s="37"/>
      <c r="I106" s="37"/>
      <c r="J106" s="37"/>
      <c r="K106" s="37"/>
      <c r="L106" s="52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pans="1:47" s="2" customFormat="1" ht="6.95" customHeight="1">
      <c r="A107" s="35"/>
      <c r="B107" s="55"/>
      <c r="C107" s="56"/>
      <c r="D107" s="56"/>
      <c r="E107" s="56"/>
      <c r="F107" s="56"/>
      <c r="G107" s="56"/>
      <c r="H107" s="56"/>
      <c r="I107" s="56"/>
      <c r="J107" s="56"/>
      <c r="K107" s="56"/>
      <c r="L107" s="52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11" spans="1:47" s="2" customFormat="1" ht="6.95" customHeight="1">
      <c r="A111" s="35"/>
      <c r="B111" s="57"/>
      <c r="C111" s="58"/>
      <c r="D111" s="58"/>
      <c r="E111" s="58"/>
      <c r="F111" s="58"/>
      <c r="G111" s="58"/>
      <c r="H111" s="58"/>
      <c r="I111" s="58"/>
      <c r="J111" s="58"/>
      <c r="K111" s="58"/>
      <c r="L111" s="52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pans="1:47" s="2" customFormat="1" ht="24.95" customHeight="1">
      <c r="A112" s="35"/>
      <c r="B112" s="36"/>
      <c r="C112" s="24" t="s">
        <v>131</v>
      </c>
      <c r="D112" s="37"/>
      <c r="E112" s="37"/>
      <c r="F112" s="37"/>
      <c r="G112" s="37"/>
      <c r="H112" s="37"/>
      <c r="I112" s="37"/>
      <c r="J112" s="37"/>
      <c r="K112" s="37"/>
      <c r="L112" s="52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pans="1:63" s="2" customFormat="1" ht="6.95" customHeight="1">
      <c r="A113" s="35"/>
      <c r="B113" s="36"/>
      <c r="C113" s="37"/>
      <c r="D113" s="37"/>
      <c r="E113" s="37"/>
      <c r="F113" s="37"/>
      <c r="G113" s="37"/>
      <c r="H113" s="37"/>
      <c r="I113" s="37"/>
      <c r="J113" s="37"/>
      <c r="K113" s="37"/>
      <c r="L113" s="52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pans="1:63" s="2" customFormat="1" ht="12" customHeight="1">
      <c r="A114" s="35"/>
      <c r="B114" s="36"/>
      <c r="C114" s="30" t="s">
        <v>16</v>
      </c>
      <c r="D114" s="37"/>
      <c r="E114" s="37"/>
      <c r="F114" s="37"/>
      <c r="G114" s="37"/>
      <c r="H114" s="37"/>
      <c r="I114" s="37"/>
      <c r="J114" s="37"/>
      <c r="K114" s="37"/>
      <c r="L114" s="52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pans="1:63" s="2" customFormat="1" ht="26.25" customHeight="1">
      <c r="A115" s="35"/>
      <c r="B115" s="36"/>
      <c r="C115" s="37"/>
      <c r="D115" s="37"/>
      <c r="E115" s="320" t="str">
        <f>E7</f>
        <v>VD Josefův Důl, oprava a rekonstrukce venkovní kanalizace a objektů dozorství - opravná část</v>
      </c>
      <c r="F115" s="321"/>
      <c r="G115" s="321"/>
      <c r="H115" s="321"/>
      <c r="I115" s="37"/>
      <c r="J115" s="37"/>
      <c r="K115" s="37"/>
      <c r="L115" s="52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pans="1:63" s="1" customFormat="1" ht="12" customHeight="1">
      <c r="B116" s="22"/>
      <c r="C116" s="30" t="s">
        <v>113</v>
      </c>
      <c r="D116" s="23"/>
      <c r="E116" s="23"/>
      <c r="F116" s="23"/>
      <c r="G116" s="23"/>
      <c r="H116" s="23"/>
      <c r="I116" s="23"/>
      <c r="J116" s="23"/>
      <c r="K116" s="23"/>
      <c r="L116" s="21"/>
    </row>
    <row r="117" spans="1:63" s="2" customFormat="1" ht="16.5" customHeight="1">
      <c r="A117" s="35"/>
      <c r="B117" s="36"/>
      <c r="C117" s="37"/>
      <c r="D117" s="37"/>
      <c r="E117" s="320" t="s">
        <v>114</v>
      </c>
      <c r="F117" s="322"/>
      <c r="G117" s="322"/>
      <c r="H117" s="322"/>
      <c r="I117" s="37"/>
      <c r="J117" s="37"/>
      <c r="K117" s="37"/>
      <c r="L117" s="52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pans="1:63" s="2" customFormat="1" ht="12" customHeight="1">
      <c r="A118" s="35"/>
      <c r="B118" s="36"/>
      <c r="C118" s="30" t="s">
        <v>115</v>
      </c>
      <c r="D118" s="37"/>
      <c r="E118" s="37"/>
      <c r="F118" s="37"/>
      <c r="G118" s="37"/>
      <c r="H118" s="37"/>
      <c r="I118" s="37"/>
      <c r="J118" s="37"/>
      <c r="K118" s="37"/>
      <c r="L118" s="52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pans="1:63" s="2" customFormat="1" ht="16.5" customHeight="1">
      <c r="A119" s="35"/>
      <c r="B119" s="36"/>
      <c r="C119" s="37"/>
      <c r="D119" s="37"/>
      <c r="E119" s="268" t="str">
        <f>E11</f>
        <v>SO 07 - Oprava odvodňovacího žlabu</v>
      </c>
      <c r="F119" s="322"/>
      <c r="G119" s="322"/>
      <c r="H119" s="322"/>
      <c r="I119" s="37"/>
      <c r="J119" s="37"/>
      <c r="K119" s="37"/>
      <c r="L119" s="52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pans="1:63" s="2" customFormat="1" ht="6.95" customHeight="1">
      <c r="A120" s="35"/>
      <c r="B120" s="36"/>
      <c r="C120" s="37"/>
      <c r="D120" s="37"/>
      <c r="E120" s="37"/>
      <c r="F120" s="37"/>
      <c r="G120" s="37"/>
      <c r="H120" s="37"/>
      <c r="I120" s="37"/>
      <c r="J120" s="37"/>
      <c r="K120" s="37"/>
      <c r="L120" s="52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pans="1:63" s="2" customFormat="1" ht="12" customHeight="1">
      <c r="A121" s="35"/>
      <c r="B121" s="36"/>
      <c r="C121" s="30" t="s">
        <v>20</v>
      </c>
      <c r="D121" s="37"/>
      <c r="E121" s="37"/>
      <c r="F121" s="28" t="str">
        <f>F14</f>
        <v>VD Josefův Důl</v>
      </c>
      <c r="G121" s="37"/>
      <c r="H121" s="37"/>
      <c r="I121" s="30" t="s">
        <v>22</v>
      </c>
      <c r="J121" s="67" t="str">
        <f>IF(J14="","",J14)</f>
        <v>22. 4. 2021</v>
      </c>
      <c r="K121" s="37"/>
      <c r="L121" s="52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pans="1:63" s="2" customFormat="1" ht="6.95" customHeight="1">
      <c r="A122" s="35"/>
      <c r="B122" s="36"/>
      <c r="C122" s="37"/>
      <c r="D122" s="37"/>
      <c r="E122" s="37"/>
      <c r="F122" s="37"/>
      <c r="G122" s="37"/>
      <c r="H122" s="37"/>
      <c r="I122" s="37"/>
      <c r="J122" s="37"/>
      <c r="K122" s="37"/>
      <c r="L122" s="52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pans="1:63" s="2" customFormat="1" ht="15.2" customHeight="1">
      <c r="A123" s="35"/>
      <c r="B123" s="36"/>
      <c r="C123" s="30" t="s">
        <v>24</v>
      </c>
      <c r="D123" s="37"/>
      <c r="E123" s="37"/>
      <c r="F123" s="28" t="str">
        <f>E17</f>
        <v>Povodí Labe, státní podnik</v>
      </c>
      <c r="G123" s="37"/>
      <c r="H123" s="37"/>
      <c r="I123" s="30" t="s">
        <v>30</v>
      </c>
      <c r="J123" s="33" t="str">
        <f>E23</f>
        <v>Multiaqua s.r.o.</v>
      </c>
      <c r="K123" s="37"/>
      <c r="L123" s="52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pans="1:63" s="2" customFormat="1" ht="15.2" customHeight="1">
      <c r="A124" s="35"/>
      <c r="B124" s="36"/>
      <c r="C124" s="30" t="s">
        <v>28</v>
      </c>
      <c r="D124" s="37"/>
      <c r="E124" s="37"/>
      <c r="F124" s="28" t="str">
        <f>IF(E20="","",E20)</f>
        <v>Vyplň údaj</v>
      </c>
      <c r="G124" s="37"/>
      <c r="H124" s="37"/>
      <c r="I124" s="30" t="s">
        <v>35</v>
      </c>
      <c r="J124" s="33" t="str">
        <f>E26</f>
        <v>Pavel Romášek</v>
      </c>
      <c r="K124" s="37"/>
      <c r="L124" s="52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</row>
    <row r="125" spans="1:63" s="2" customFormat="1" ht="10.35" customHeight="1">
      <c r="A125" s="35"/>
      <c r="B125" s="36"/>
      <c r="C125" s="37"/>
      <c r="D125" s="37"/>
      <c r="E125" s="37"/>
      <c r="F125" s="37"/>
      <c r="G125" s="37"/>
      <c r="H125" s="37"/>
      <c r="I125" s="37"/>
      <c r="J125" s="37"/>
      <c r="K125" s="37"/>
      <c r="L125" s="52"/>
      <c r="S125" s="35"/>
      <c r="T125" s="35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</row>
    <row r="126" spans="1:63" s="11" customFormat="1" ht="29.25" customHeight="1">
      <c r="A126" s="165"/>
      <c r="B126" s="166"/>
      <c r="C126" s="167" t="s">
        <v>132</v>
      </c>
      <c r="D126" s="168" t="s">
        <v>64</v>
      </c>
      <c r="E126" s="168" t="s">
        <v>60</v>
      </c>
      <c r="F126" s="168" t="s">
        <v>61</v>
      </c>
      <c r="G126" s="168" t="s">
        <v>133</v>
      </c>
      <c r="H126" s="168" t="s">
        <v>134</v>
      </c>
      <c r="I126" s="168" t="s">
        <v>135</v>
      </c>
      <c r="J126" s="168" t="s">
        <v>119</v>
      </c>
      <c r="K126" s="169" t="s">
        <v>136</v>
      </c>
      <c r="L126" s="170"/>
      <c r="M126" s="76" t="s">
        <v>1</v>
      </c>
      <c r="N126" s="77" t="s">
        <v>43</v>
      </c>
      <c r="O126" s="77" t="s">
        <v>137</v>
      </c>
      <c r="P126" s="77" t="s">
        <v>138</v>
      </c>
      <c r="Q126" s="77" t="s">
        <v>139</v>
      </c>
      <c r="R126" s="77" t="s">
        <v>140</v>
      </c>
      <c r="S126" s="77" t="s">
        <v>141</v>
      </c>
      <c r="T126" s="78" t="s">
        <v>142</v>
      </c>
      <c r="U126" s="165"/>
      <c r="V126" s="165"/>
      <c r="W126" s="165"/>
      <c r="X126" s="165"/>
      <c r="Y126" s="165"/>
      <c r="Z126" s="165"/>
      <c r="AA126" s="165"/>
      <c r="AB126" s="165"/>
      <c r="AC126" s="165"/>
      <c r="AD126" s="165"/>
      <c r="AE126" s="165"/>
    </row>
    <row r="127" spans="1:63" s="2" customFormat="1" ht="22.9" customHeight="1">
      <c r="A127" s="35"/>
      <c r="B127" s="36"/>
      <c r="C127" s="83" t="s">
        <v>143</v>
      </c>
      <c r="D127" s="37"/>
      <c r="E127" s="37"/>
      <c r="F127" s="37"/>
      <c r="G127" s="37"/>
      <c r="H127" s="37"/>
      <c r="I127" s="37"/>
      <c r="J127" s="171">
        <f>BK127</f>
        <v>0</v>
      </c>
      <c r="K127" s="37"/>
      <c r="L127" s="40"/>
      <c r="M127" s="79"/>
      <c r="N127" s="172"/>
      <c r="O127" s="80"/>
      <c r="P127" s="173">
        <f>P128</f>
        <v>0</v>
      </c>
      <c r="Q127" s="80"/>
      <c r="R127" s="173">
        <f>R128</f>
        <v>64.129475150000005</v>
      </c>
      <c r="S127" s="80"/>
      <c r="T127" s="174">
        <f>T128</f>
        <v>66.41749999999999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T127" s="18" t="s">
        <v>78</v>
      </c>
      <c r="AU127" s="18" t="s">
        <v>121</v>
      </c>
      <c r="BK127" s="175">
        <f>BK128</f>
        <v>0</v>
      </c>
    </row>
    <row r="128" spans="1:63" s="12" customFormat="1" ht="25.9" customHeight="1">
      <c r="B128" s="176"/>
      <c r="C128" s="177"/>
      <c r="D128" s="178" t="s">
        <v>78</v>
      </c>
      <c r="E128" s="179" t="s">
        <v>144</v>
      </c>
      <c r="F128" s="179" t="s">
        <v>145</v>
      </c>
      <c r="G128" s="177"/>
      <c r="H128" s="177"/>
      <c r="I128" s="180"/>
      <c r="J128" s="181">
        <f>BK128</f>
        <v>0</v>
      </c>
      <c r="K128" s="177"/>
      <c r="L128" s="182"/>
      <c r="M128" s="183"/>
      <c r="N128" s="184"/>
      <c r="O128" s="184"/>
      <c r="P128" s="185">
        <f>P129+P153+P157+P158+P169+P183</f>
        <v>0</v>
      </c>
      <c r="Q128" s="184"/>
      <c r="R128" s="185">
        <f>R129+R153+R157+R158+R169+R183</f>
        <v>64.129475150000005</v>
      </c>
      <c r="S128" s="184"/>
      <c r="T128" s="186">
        <f>T129+T153+T157+T158+T169+T183</f>
        <v>66.41749999999999</v>
      </c>
      <c r="AR128" s="187" t="s">
        <v>86</v>
      </c>
      <c r="AT128" s="188" t="s">
        <v>78</v>
      </c>
      <c r="AU128" s="188" t="s">
        <v>79</v>
      </c>
      <c r="AY128" s="187" t="s">
        <v>146</v>
      </c>
      <c r="BK128" s="189">
        <f>BK129+BK153+BK157+BK158+BK169+BK183</f>
        <v>0</v>
      </c>
    </row>
    <row r="129" spans="1:65" s="12" customFormat="1" ht="22.9" customHeight="1">
      <c r="B129" s="176"/>
      <c r="C129" s="177"/>
      <c r="D129" s="178" t="s">
        <v>78</v>
      </c>
      <c r="E129" s="190" t="s">
        <v>86</v>
      </c>
      <c r="F129" s="190" t="s">
        <v>147</v>
      </c>
      <c r="G129" s="177"/>
      <c r="H129" s="177"/>
      <c r="I129" s="180"/>
      <c r="J129" s="191">
        <f>BK129</f>
        <v>0</v>
      </c>
      <c r="K129" s="177"/>
      <c r="L129" s="182"/>
      <c r="M129" s="183"/>
      <c r="N129" s="184"/>
      <c r="O129" s="184"/>
      <c r="P129" s="185">
        <f>SUM(P130:P152)</f>
        <v>0</v>
      </c>
      <c r="Q129" s="184"/>
      <c r="R129" s="185">
        <f>SUM(R130:R152)</f>
        <v>17.899999999999999</v>
      </c>
      <c r="S129" s="184"/>
      <c r="T129" s="186">
        <f>SUM(T130:T152)</f>
        <v>30.087499999999999</v>
      </c>
      <c r="AR129" s="187" t="s">
        <v>86</v>
      </c>
      <c r="AT129" s="188" t="s">
        <v>78</v>
      </c>
      <c r="AU129" s="188" t="s">
        <v>86</v>
      </c>
      <c r="AY129" s="187" t="s">
        <v>146</v>
      </c>
      <c r="BK129" s="189">
        <f>SUM(BK130:BK152)</f>
        <v>0</v>
      </c>
    </row>
    <row r="130" spans="1:65" s="2" customFormat="1" ht="62.65" customHeight="1">
      <c r="A130" s="35"/>
      <c r="B130" s="36"/>
      <c r="C130" s="192" t="s">
        <v>86</v>
      </c>
      <c r="D130" s="192" t="s">
        <v>148</v>
      </c>
      <c r="E130" s="193" t="s">
        <v>149</v>
      </c>
      <c r="F130" s="194" t="s">
        <v>150</v>
      </c>
      <c r="G130" s="195" t="s">
        <v>151</v>
      </c>
      <c r="H130" s="196">
        <v>48.14</v>
      </c>
      <c r="I130" s="197"/>
      <c r="J130" s="198">
        <f>ROUND(I130*H130,2)</f>
        <v>0</v>
      </c>
      <c r="K130" s="194" t="s">
        <v>152</v>
      </c>
      <c r="L130" s="40"/>
      <c r="M130" s="199" t="s">
        <v>1</v>
      </c>
      <c r="N130" s="200" t="s">
        <v>44</v>
      </c>
      <c r="O130" s="72"/>
      <c r="P130" s="201">
        <f>O130*H130</f>
        <v>0</v>
      </c>
      <c r="Q130" s="201">
        <v>0</v>
      </c>
      <c r="R130" s="201">
        <f>Q130*H130</f>
        <v>0</v>
      </c>
      <c r="S130" s="201">
        <v>0.625</v>
      </c>
      <c r="T130" s="202">
        <f>S130*H130</f>
        <v>30.087499999999999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03" t="s">
        <v>153</v>
      </c>
      <c r="AT130" s="203" t="s">
        <v>148</v>
      </c>
      <c r="AU130" s="203" t="s">
        <v>88</v>
      </c>
      <c r="AY130" s="18" t="s">
        <v>146</v>
      </c>
      <c r="BE130" s="204">
        <f>IF(N130="základní",J130,0)</f>
        <v>0</v>
      </c>
      <c r="BF130" s="204">
        <f>IF(N130="snížená",J130,0)</f>
        <v>0</v>
      </c>
      <c r="BG130" s="204">
        <f>IF(N130="zákl. přenesená",J130,0)</f>
        <v>0</v>
      </c>
      <c r="BH130" s="204">
        <f>IF(N130="sníž. přenesená",J130,0)</f>
        <v>0</v>
      </c>
      <c r="BI130" s="204">
        <f>IF(N130="nulová",J130,0)</f>
        <v>0</v>
      </c>
      <c r="BJ130" s="18" t="s">
        <v>86</v>
      </c>
      <c r="BK130" s="204">
        <f>ROUND(I130*H130,2)</f>
        <v>0</v>
      </c>
      <c r="BL130" s="18" t="s">
        <v>153</v>
      </c>
      <c r="BM130" s="203" t="s">
        <v>951</v>
      </c>
    </row>
    <row r="131" spans="1:65" s="13" customFormat="1" ht="11.25">
      <c r="B131" s="205"/>
      <c r="C131" s="206"/>
      <c r="D131" s="207" t="s">
        <v>155</v>
      </c>
      <c r="E131" s="208" t="s">
        <v>1</v>
      </c>
      <c r="F131" s="209" t="s">
        <v>952</v>
      </c>
      <c r="G131" s="206"/>
      <c r="H131" s="210">
        <v>48.14</v>
      </c>
      <c r="I131" s="211"/>
      <c r="J131" s="206"/>
      <c r="K131" s="206"/>
      <c r="L131" s="212"/>
      <c r="M131" s="213"/>
      <c r="N131" s="214"/>
      <c r="O131" s="214"/>
      <c r="P131" s="214"/>
      <c r="Q131" s="214"/>
      <c r="R131" s="214"/>
      <c r="S131" s="214"/>
      <c r="T131" s="215"/>
      <c r="AT131" s="216" t="s">
        <v>155</v>
      </c>
      <c r="AU131" s="216" t="s">
        <v>88</v>
      </c>
      <c r="AV131" s="13" t="s">
        <v>88</v>
      </c>
      <c r="AW131" s="13" t="s">
        <v>34</v>
      </c>
      <c r="AX131" s="13" t="s">
        <v>86</v>
      </c>
      <c r="AY131" s="216" t="s">
        <v>146</v>
      </c>
    </row>
    <row r="132" spans="1:65" s="2" customFormat="1" ht="24.2" customHeight="1">
      <c r="A132" s="35"/>
      <c r="B132" s="36"/>
      <c r="C132" s="192" t="s">
        <v>88</v>
      </c>
      <c r="D132" s="192" t="s">
        <v>148</v>
      </c>
      <c r="E132" s="193" t="s">
        <v>157</v>
      </c>
      <c r="F132" s="194" t="s">
        <v>158</v>
      </c>
      <c r="G132" s="195" t="s">
        <v>159</v>
      </c>
      <c r="H132" s="196">
        <v>24.39</v>
      </c>
      <c r="I132" s="197"/>
      <c r="J132" s="198">
        <f>ROUND(I132*H132,2)</f>
        <v>0</v>
      </c>
      <c r="K132" s="194" t="s">
        <v>152</v>
      </c>
      <c r="L132" s="40"/>
      <c r="M132" s="199" t="s">
        <v>1</v>
      </c>
      <c r="N132" s="200" t="s">
        <v>44</v>
      </c>
      <c r="O132" s="72"/>
      <c r="P132" s="201">
        <f>O132*H132</f>
        <v>0</v>
      </c>
      <c r="Q132" s="201">
        <v>0</v>
      </c>
      <c r="R132" s="201">
        <f>Q132*H132</f>
        <v>0</v>
      </c>
      <c r="S132" s="201">
        <v>0</v>
      </c>
      <c r="T132" s="202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03" t="s">
        <v>153</v>
      </c>
      <c r="AT132" s="203" t="s">
        <v>148</v>
      </c>
      <c r="AU132" s="203" t="s">
        <v>88</v>
      </c>
      <c r="AY132" s="18" t="s">
        <v>146</v>
      </c>
      <c r="BE132" s="204">
        <f>IF(N132="základní",J132,0)</f>
        <v>0</v>
      </c>
      <c r="BF132" s="204">
        <f>IF(N132="snížená",J132,0)</f>
        <v>0</v>
      </c>
      <c r="BG132" s="204">
        <f>IF(N132="zákl. přenesená",J132,0)</f>
        <v>0</v>
      </c>
      <c r="BH132" s="204">
        <f>IF(N132="sníž. přenesená",J132,0)</f>
        <v>0</v>
      </c>
      <c r="BI132" s="204">
        <f>IF(N132="nulová",J132,0)</f>
        <v>0</v>
      </c>
      <c r="BJ132" s="18" t="s">
        <v>86</v>
      </c>
      <c r="BK132" s="204">
        <f>ROUND(I132*H132,2)</f>
        <v>0</v>
      </c>
      <c r="BL132" s="18" t="s">
        <v>153</v>
      </c>
      <c r="BM132" s="203" t="s">
        <v>953</v>
      </c>
    </row>
    <row r="133" spans="1:65" s="13" customFormat="1" ht="11.25">
      <c r="B133" s="205"/>
      <c r="C133" s="206"/>
      <c r="D133" s="207" t="s">
        <v>155</v>
      </c>
      <c r="E133" s="208" t="s">
        <v>1</v>
      </c>
      <c r="F133" s="209" t="s">
        <v>954</v>
      </c>
      <c r="G133" s="206"/>
      <c r="H133" s="210">
        <v>24.39</v>
      </c>
      <c r="I133" s="211"/>
      <c r="J133" s="206"/>
      <c r="K133" s="206"/>
      <c r="L133" s="212"/>
      <c r="M133" s="213"/>
      <c r="N133" s="214"/>
      <c r="O133" s="214"/>
      <c r="P133" s="214"/>
      <c r="Q133" s="214"/>
      <c r="R133" s="214"/>
      <c r="S133" s="214"/>
      <c r="T133" s="215"/>
      <c r="AT133" s="216" t="s">
        <v>155</v>
      </c>
      <c r="AU133" s="216" t="s">
        <v>88</v>
      </c>
      <c r="AV133" s="13" t="s">
        <v>88</v>
      </c>
      <c r="AW133" s="13" t="s">
        <v>34</v>
      </c>
      <c r="AX133" s="13" t="s">
        <v>86</v>
      </c>
      <c r="AY133" s="216" t="s">
        <v>146</v>
      </c>
    </row>
    <row r="134" spans="1:65" s="2" customFormat="1" ht="62.65" customHeight="1">
      <c r="A134" s="35"/>
      <c r="B134" s="36"/>
      <c r="C134" s="192" t="s">
        <v>162</v>
      </c>
      <c r="D134" s="192" t="s">
        <v>148</v>
      </c>
      <c r="E134" s="193" t="s">
        <v>163</v>
      </c>
      <c r="F134" s="194" t="s">
        <v>164</v>
      </c>
      <c r="G134" s="195" t="s">
        <v>159</v>
      </c>
      <c r="H134" s="196">
        <v>6.61</v>
      </c>
      <c r="I134" s="197"/>
      <c r="J134" s="198">
        <f>ROUND(I134*H134,2)</f>
        <v>0</v>
      </c>
      <c r="K134" s="194" t="s">
        <v>152</v>
      </c>
      <c r="L134" s="40"/>
      <c r="M134" s="199" t="s">
        <v>1</v>
      </c>
      <c r="N134" s="200" t="s">
        <v>44</v>
      </c>
      <c r="O134" s="72"/>
      <c r="P134" s="201">
        <f>O134*H134</f>
        <v>0</v>
      </c>
      <c r="Q134" s="201">
        <v>0</v>
      </c>
      <c r="R134" s="201">
        <f>Q134*H134</f>
        <v>0</v>
      </c>
      <c r="S134" s="201">
        <v>0</v>
      </c>
      <c r="T134" s="202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03" t="s">
        <v>153</v>
      </c>
      <c r="AT134" s="203" t="s">
        <v>148</v>
      </c>
      <c r="AU134" s="203" t="s">
        <v>88</v>
      </c>
      <c r="AY134" s="18" t="s">
        <v>146</v>
      </c>
      <c r="BE134" s="204">
        <f>IF(N134="základní",J134,0)</f>
        <v>0</v>
      </c>
      <c r="BF134" s="204">
        <f>IF(N134="snížená",J134,0)</f>
        <v>0</v>
      </c>
      <c r="BG134" s="204">
        <f>IF(N134="zákl. přenesená",J134,0)</f>
        <v>0</v>
      </c>
      <c r="BH134" s="204">
        <f>IF(N134="sníž. přenesená",J134,0)</f>
        <v>0</v>
      </c>
      <c r="BI134" s="204">
        <f>IF(N134="nulová",J134,0)</f>
        <v>0</v>
      </c>
      <c r="BJ134" s="18" t="s">
        <v>86</v>
      </c>
      <c r="BK134" s="204">
        <f>ROUND(I134*H134,2)</f>
        <v>0</v>
      </c>
      <c r="BL134" s="18" t="s">
        <v>153</v>
      </c>
      <c r="BM134" s="203" t="s">
        <v>955</v>
      </c>
    </row>
    <row r="135" spans="1:65" s="14" customFormat="1" ht="11.25">
      <c r="B135" s="217"/>
      <c r="C135" s="218"/>
      <c r="D135" s="207" t="s">
        <v>155</v>
      </c>
      <c r="E135" s="219" t="s">
        <v>1</v>
      </c>
      <c r="F135" s="220" t="s">
        <v>166</v>
      </c>
      <c r="G135" s="218"/>
      <c r="H135" s="219" t="s">
        <v>1</v>
      </c>
      <c r="I135" s="221"/>
      <c r="J135" s="218"/>
      <c r="K135" s="218"/>
      <c r="L135" s="222"/>
      <c r="M135" s="223"/>
      <c r="N135" s="224"/>
      <c r="O135" s="224"/>
      <c r="P135" s="224"/>
      <c r="Q135" s="224"/>
      <c r="R135" s="224"/>
      <c r="S135" s="224"/>
      <c r="T135" s="225"/>
      <c r="AT135" s="226" t="s">
        <v>155</v>
      </c>
      <c r="AU135" s="226" t="s">
        <v>88</v>
      </c>
      <c r="AV135" s="14" t="s">
        <v>86</v>
      </c>
      <c r="AW135" s="14" t="s">
        <v>34</v>
      </c>
      <c r="AX135" s="14" t="s">
        <v>79</v>
      </c>
      <c r="AY135" s="226" t="s">
        <v>146</v>
      </c>
    </row>
    <row r="136" spans="1:65" s="13" customFormat="1" ht="11.25">
      <c r="B136" s="205"/>
      <c r="C136" s="206"/>
      <c r="D136" s="207" t="s">
        <v>155</v>
      </c>
      <c r="E136" s="208" t="s">
        <v>1</v>
      </c>
      <c r="F136" s="209" t="s">
        <v>956</v>
      </c>
      <c r="G136" s="206"/>
      <c r="H136" s="210">
        <v>24.39</v>
      </c>
      <c r="I136" s="211"/>
      <c r="J136" s="206"/>
      <c r="K136" s="206"/>
      <c r="L136" s="212"/>
      <c r="M136" s="213"/>
      <c r="N136" s="214"/>
      <c r="O136" s="214"/>
      <c r="P136" s="214"/>
      <c r="Q136" s="214"/>
      <c r="R136" s="214"/>
      <c r="S136" s="214"/>
      <c r="T136" s="215"/>
      <c r="AT136" s="216" t="s">
        <v>155</v>
      </c>
      <c r="AU136" s="216" t="s">
        <v>88</v>
      </c>
      <c r="AV136" s="13" t="s">
        <v>88</v>
      </c>
      <c r="AW136" s="13" t="s">
        <v>34</v>
      </c>
      <c r="AX136" s="13" t="s">
        <v>79</v>
      </c>
      <c r="AY136" s="216" t="s">
        <v>146</v>
      </c>
    </row>
    <row r="137" spans="1:65" s="13" customFormat="1" ht="11.25">
      <c r="B137" s="205"/>
      <c r="C137" s="206"/>
      <c r="D137" s="207" t="s">
        <v>155</v>
      </c>
      <c r="E137" s="208" t="s">
        <v>1</v>
      </c>
      <c r="F137" s="209" t="s">
        <v>957</v>
      </c>
      <c r="G137" s="206"/>
      <c r="H137" s="210">
        <v>-17.78</v>
      </c>
      <c r="I137" s="211"/>
      <c r="J137" s="206"/>
      <c r="K137" s="206"/>
      <c r="L137" s="212"/>
      <c r="M137" s="213"/>
      <c r="N137" s="214"/>
      <c r="O137" s="214"/>
      <c r="P137" s="214"/>
      <c r="Q137" s="214"/>
      <c r="R137" s="214"/>
      <c r="S137" s="214"/>
      <c r="T137" s="215"/>
      <c r="AT137" s="216" t="s">
        <v>155</v>
      </c>
      <c r="AU137" s="216" t="s">
        <v>88</v>
      </c>
      <c r="AV137" s="13" t="s">
        <v>88</v>
      </c>
      <c r="AW137" s="13" t="s">
        <v>34</v>
      </c>
      <c r="AX137" s="13" t="s">
        <v>79</v>
      </c>
      <c r="AY137" s="216" t="s">
        <v>146</v>
      </c>
    </row>
    <row r="138" spans="1:65" s="15" customFormat="1" ht="11.25">
      <c r="B138" s="227"/>
      <c r="C138" s="228"/>
      <c r="D138" s="207" t="s">
        <v>155</v>
      </c>
      <c r="E138" s="229" t="s">
        <v>1</v>
      </c>
      <c r="F138" s="230" t="s">
        <v>170</v>
      </c>
      <c r="G138" s="228"/>
      <c r="H138" s="231">
        <v>6.61</v>
      </c>
      <c r="I138" s="232"/>
      <c r="J138" s="228"/>
      <c r="K138" s="228"/>
      <c r="L138" s="233"/>
      <c r="M138" s="234"/>
      <c r="N138" s="235"/>
      <c r="O138" s="235"/>
      <c r="P138" s="235"/>
      <c r="Q138" s="235"/>
      <c r="R138" s="235"/>
      <c r="S138" s="235"/>
      <c r="T138" s="236"/>
      <c r="AT138" s="237" t="s">
        <v>155</v>
      </c>
      <c r="AU138" s="237" t="s">
        <v>88</v>
      </c>
      <c r="AV138" s="15" t="s">
        <v>153</v>
      </c>
      <c r="AW138" s="15" t="s">
        <v>34</v>
      </c>
      <c r="AX138" s="15" t="s">
        <v>86</v>
      </c>
      <c r="AY138" s="237" t="s">
        <v>146</v>
      </c>
    </row>
    <row r="139" spans="1:65" s="2" customFormat="1" ht="66.75" customHeight="1">
      <c r="A139" s="35"/>
      <c r="B139" s="36"/>
      <c r="C139" s="192" t="s">
        <v>153</v>
      </c>
      <c r="D139" s="192" t="s">
        <v>148</v>
      </c>
      <c r="E139" s="193" t="s">
        <v>171</v>
      </c>
      <c r="F139" s="194" t="s">
        <v>172</v>
      </c>
      <c r="G139" s="195" t="s">
        <v>159</v>
      </c>
      <c r="H139" s="196">
        <v>33.049999999999997</v>
      </c>
      <c r="I139" s="197"/>
      <c r="J139" s="198">
        <f>ROUND(I139*H139,2)</f>
        <v>0</v>
      </c>
      <c r="K139" s="194" t="s">
        <v>152</v>
      </c>
      <c r="L139" s="40"/>
      <c r="M139" s="199" t="s">
        <v>1</v>
      </c>
      <c r="N139" s="200" t="s">
        <v>44</v>
      </c>
      <c r="O139" s="72"/>
      <c r="P139" s="201">
        <f>O139*H139</f>
        <v>0</v>
      </c>
      <c r="Q139" s="201">
        <v>0</v>
      </c>
      <c r="R139" s="201">
        <f>Q139*H139</f>
        <v>0</v>
      </c>
      <c r="S139" s="201">
        <v>0</v>
      </c>
      <c r="T139" s="202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03" t="s">
        <v>153</v>
      </c>
      <c r="AT139" s="203" t="s">
        <v>148</v>
      </c>
      <c r="AU139" s="203" t="s">
        <v>88</v>
      </c>
      <c r="AY139" s="18" t="s">
        <v>146</v>
      </c>
      <c r="BE139" s="204">
        <f>IF(N139="základní",J139,0)</f>
        <v>0</v>
      </c>
      <c r="BF139" s="204">
        <f>IF(N139="snížená",J139,0)</f>
        <v>0</v>
      </c>
      <c r="BG139" s="204">
        <f>IF(N139="zákl. přenesená",J139,0)</f>
        <v>0</v>
      </c>
      <c r="BH139" s="204">
        <f>IF(N139="sníž. přenesená",J139,0)</f>
        <v>0</v>
      </c>
      <c r="BI139" s="204">
        <f>IF(N139="nulová",J139,0)</f>
        <v>0</v>
      </c>
      <c r="BJ139" s="18" t="s">
        <v>86</v>
      </c>
      <c r="BK139" s="204">
        <f>ROUND(I139*H139,2)</f>
        <v>0</v>
      </c>
      <c r="BL139" s="18" t="s">
        <v>153</v>
      </c>
      <c r="BM139" s="203" t="s">
        <v>958</v>
      </c>
    </row>
    <row r="140" spans="1:65" s="14" customFormat="1" ht="11.25">
      <c r="B140" s="217"/>
      <c r="C140" s="218"/>
      <c r="D140" s="207" t="s">
        <v>155</v>
      </c>
      <c r="E140" s="219" t="s">
        <v>1</v>
      </c>
      <c r="F140" s="220" t="s">
        <v>174</v>
      </c>
      <c r="G140" s="218"/>
      <c r="H140" s="219" t="s">
        <v>1</v>
      </c>
      <c r="I140" s="221"/>
      <c r="J140" s="218"/>
      <c r="K140" s="218"/>
      <c r="L140" s="222"/>
      <c r="M140" s="223"/>
      <c r="N140" s="224"/>
      <c r="O140" s="224"/>
      <c r="P140" s="224"/>
      <c r="Q140" s="224"/>
      <c r="R140" s="224"/>
      <c r="S140" s="224"/>
      <c r="T140" s="225"/>
      <c r="AT140" s="226" t="s">
        <v>155</v>
      </c>
      <c r="AU140" s="226" t="s">
        <v>88</v>
      </c>
      <c r="AV140" s="14" t="s">
        <v>86</v>
      </c>
      <c r="AW140" s="14" t="s">
        <v>34</v>
      </c>
      <c r="AX140" s="14" t="s">
        <v>79</v>
      </c>
      <c r="AY140" s="226" t="s">
        <v>146</v>
      </c>
    </row>
    <row r="141" spans="1:65" s="13" customFormat="1" ht="11.25">
      <c r="B141" s="205"/>
      <c r="C141" s="206"/>
      <c r="D141" s="207" t="s">
        <v>155</v>
      </c>
      <c r="E141" s="208" t="s">
        <v>1</v>
      </c>
      <c r="F141" s="209" t="s">
        <v>959</v>
      </c>
      <c r="G141" s="206"/>
      <c r="H141" s="210">
        <v>33.049999999999997</v>
      </c>
      <c r="I141" s="211"/>
      <c r="J141" s="206"/>
      <c r="K141" s="206"/>
      <c r="L141" s="212"/>
      <c r="M141" s="213"/>
      <c r="N141" s="214"/>
      <c r="O141" s="214"/>
      <c r="P141" s="214"/>
      <c r="Q141" s="214"/>
      <c r="R141" s="214"/>
      <c r="S141" s="214"/>
      <c r="T141" s="215"/>
      <c r="AT141" s="216" t="s">
        <v>155</v>
      </c>
      <c r="AU141" s="216" t="s">
        <v>88</v>
      </c>
      <c r="AV141" s="13" t="s">
        <v>88</v>
      </c>
      <c r="AW141" s="13" t="s">
        <v>34</v>
      </c>
      <c r="AX141" s="13" t="s">
        <v>86</v>
      </c>
      <c r="AY141" s="216" t="s">
        <v>146</v>
      </c>
    </row>
    <row r="142" spans="1:65" s="2" customFormat="1" ht="44.25" customHeight="1">
      <c r="A142" s="35"/>
      <c r="B142" s="36"/>
      <c r="C142" s="192" t="s">
        <v>176</v>
      </c>
      <c r="D142" s="192" t="s">
        <v>148</v>
      </c>
      <c r="E142" s="193" t="s">
        <v>177</v>
      </c>
      <c r="F142" s="194" t="s">
        <v>178</v>
      </c>
      <c r="G142" s="195" t="s">
        <v>159</v>
      </c>
      <c r="H142" s="196">
        <v>26.73</v>
      </c>
      <c r="I142" s="197"/>
      <c r="J142" s="198">
        <f>ROUND(I142*H142,2)</f>
        <v>0</v>
      </c>
      <c r="K142" s="194" t="s">
        <v>152</v>
      </c>
      <c r="L142" s="40"/>
      <c r="M142" s="199" t="s">
        <v>1</v>
      </c>
      <c r="N142" s="200" t="s">
        <v>44</v>
      </c>
      <c r="O142" s="72"/>
      <c r="P142" s="201">
        <f>O142*H142</f>
        <v>0</v>
      </c>
      <c r="Q142" s="201">
        <v>0</v>
      </c>
      <c r="R142" s="201">
        <f>Q142*H142</f>
        <v>0</v>
      </c>
      <c r="S142" s="201">
        <v>0</v>
      </c>
      <c r="T142" s="202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03" t="s">
        <v>153</v>
      </c>
      <c r="AT142" s="203" t="s">
        <v>148</v>
      </c>
      <c r="AU142" s="203" t="s">
        <v>88</v>
      </c>
      <c r="AY142" s="18" t="s">
        <v>146</v>
      </c>
      <c r="BE142" s="204">
        <f>IF(N142="základní",J142,0)</f>
        <v>0</v>
      </c>
      <c r="BF142" s="204">
        <f>IF(N142="snížená",J142,0)</f>
        <v>0</v>
      </c>
      <c r="BG142" s="204">
        <f>IF(N142="zákl. přenesená",J142,0)</f>
        <v>0</v>
      </c>
      <c r="BH142" s="204">
        <f>IF(N142="sníž. přenesená",J142,0)</f>
        <v>0</v>
      </c>
      <c r="BI142" s="204">
        <f>IF(N142="nulová",J142,0)</f>
        <v>0</v>
      </c>
      <c r="BJ142" s="18" t="s">
        <v>86</v>
      </c>
      <c r="BK142" s="204">
        <f>ROUND(I142*H142,2)</f>
        <v>0</v>
      </c>
      <c r="BL142" s="18" t="s">
        <v>153</v>
      </c>
      <c r="BM142" s="203" t="s">
        <v>960</v>
      </c>
    </row>
    <row r="143" spans="1:65" s="13" customFormat="1" ht="11.25">
      <c r="B143" s="205"/>
      <c r="C143" s="206"/>
      <c r="D143" s="207" t="s">
        <v>155</v>
      </c>
      <c r="E143" s="208" t="s">
        <v>1</v>
      </c>
      <c r="F143" s="209" t="s">
        <v>961</v>
      </c>
      <c r="G143" s="206"/>
      <c r="H143" s="210">
        <v>17.78</v>
      </c>
      <c r="I143" s="211"/>
      <c r="J143" s="206"/>
      <c r="K143" s="206"/>
      <c r="L143" s="212"/>
      <c r="M143" s="213"/>
      <c r="N143" s="214"/>
      <c r="O143" s="214"/>
      <c r="P143" s="214"/>
      <c r="Q143" s="214"/>
      <c r="R143" s="214"/>
      <c r="S143" s="214"/>
      <c r="T143" s="215"/>
      <c r="AT143" s="216" t="s">
        <v>155</v>
      </c>
      <c r="AU143" s="216" t="s">
        <v>88</v>
      </c>
      <c r="AV143" s="13" t="s">
        <v>88</v>
      </c>
      <c r="AW143" s="13" t="s">
        <v>34</v>
      </c>
      <c r="AX143" s="13" t="s">
        <v>79</v>
      </c>
      <c r="AY143" s="216" t="s">
        <v>146</v>
      </c>
    </row>
    <row r="144" spans="1:65" s="13" customFormat="1" ht="11.25">
      <c r="B144" s="205"/>
      <c r="C144" s="206"/>
      <c r="D144" s="207" t="s">
        <v>155</v>
      </c>
      <c r="E144" s="208" t="s">
        <v>1</v>
      </c>
      <c r="F144" s="209" t="s">
        <v>962</v>
      </c>
      <c r="G144" s="206"/>
      <c r="H144" s="210">
        <v>8.9499999999999993</v>
      </c>
      <c r="I144" s="211"/>
      <c r="J144" s="206"/>
      <c r="K144" s="206"/>
      <c r="L144" s="212"/>
      <c r="M144" s="213"/>
      <c r="N144" s="214"/>
      <c r="O144" s="214"/>
      <c r="P144" s="214"/>
      <c r="Q144" s="214"/>
      <c r="R144" s="214"/>
      <c r="S144" s="214"/>
      <c r="T144" s="215"/>
      <c r="AT144" s="216" t="s">
        <v>155</v>
      </c>
      <c r="AU144" s="216" t="s">
        <v>88</v>
      </c>
      <c r="AV144" s="13" t="s">
        <v>88</v>
      </c>
      <c r="AW144" s="13" t="s">
        <v>34</v>
      </c>
      <c r="AX144" s="13" t="s">
        <v>79</v>
      </c>
      <c r="AY144" s="216" t="s">
        <v>146</v>
      </c>
    </row>
    <row r="145" spans="1:65" s="15" customFormat="1" ht="11.25">
      <c r="B145" s="227"/>
      <c r="C145" s="228"/>
      <c r="D145" s="207" t="s">
        <v>155</v>
      </c>
      <c r="E145" s="229" t="s">
        <v>1</v>
      </c>
      <c r="F145" s="230" t="s">
        <v>170</v>
      </c>
      <c r="G145" s="228"/>
      <c r="H145" s="231">
        <v>26.73</v>
      </c>
      <c r="I145" s="232"/>
      <c r="J145" s="228"/>
      <c r="K145" s="228"/>
      <c r="L145" s="233"/>
      <c r="M145" s="234"/>
      <c r="N145" s="235"/>
      <c r="O145" s="235"/>
      <c r="P145" s="235"/>
      <c r="Q145" s="235"/>
      <c r="R145" s="235"/>
      <c r="S145" s="235"/>
      <c r="T145" s="236"/>
      <c r="AT145" s="237" t="s">
        <v>155</v>
      </c>
      <c r="AU145" s="237" t="s">
        <v>88</v>
      </c>
      <c r="AV145" s="15" t="s">
        <v>153</v>
      </c>
      <c r="AW145" s="15" t="s">
        <v>34</v>
      </c>
      <c r="AX145" s="15" t="s">
        <v>86</v>
      </c>
      <c r="AY145" s="237" t="s">
        <v>146</v>
      </c>
    </row>
    <row r="146" spans="1:65" s="2" customFormat="1" ht="16.5" customHeight="1">
      <c r="A146" s="35"/>
      <c r="B146" s="36"/>
      <c r="C146" s="238" t="s">
        <v>180</v>
      </c>
      <c r="D146" s="238" t="s">
        <v>196</v>
      </c>
      <c r="E146" s="239" t="s">
        <v>685</v>
      </c>
      <c r="F146" s="240" t="s">
        <v>686</v>
      </c>
      <c r="G146" s="241" t="s">
        <v>183</v>
      </c>
      <c r="H146" s="242">
        <v>17.899999999999999</v>
      </c>
      <c r="I146" s="243"/>
      <c r="J146" s="244">
        <f>ROUND(I146*H146,2)</f>
        <v>0</v>
      </c>
      <c r="K146" s="240" t="s">
        <v>1</v>
      </c>
      <c r="L146" s="245"/>
      <c r="M146" s="246" t="s">
        <v>1</v>
      </c>
      <c r="N146" s="247" t="s">
        <v>44</v>
      </c>
      <c r="O146" s="72"/>
      <c r="P146" s="201">
        <f>O146*H146</f>
        <v>0</v>
      </c>
      <c r="Q146" s="201">
        <v>1</v>
      </c>
      <c r="R146" s="201">
        <f>Q146*H146</f>
        <v>17.899999999999999</v>
      </c>
      <c r="S146" s="201">
        <v>0</v>
      </c>
      <c r="T146" s="202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03" t="s">
        <v>190</v>
      </c>
      <c r="AT146" s="203" t="s">
        <v>196</v>
      </c>
      <c r="AU146" s="203" t="s">
        <v>88</v>
      </c>
      <c r="AY146" s="18" t="s">
        <v>146</v>
      </c>
      <c r="BE146" s="204">
        <f>IF(N146="základní",J146,0)</f>
        <v>0</v>
      </c>
      <c r="BF146" s="204">
        <f>IF(N146="snížená",J146,0)</f>
        <v>0</v>
      </c>
      <c r="BG146" s="204">
        <f>IF(N146="zákl. přenesená",J146,0)</f>
        <v>0</v>
      </c>
      <c r="BH146" s="204">
        <f>IF(N146="sníž. přenesená",J146,0)</f>
        <v>0</v>
      </c>
      <c r="BI146" s="204">
        <f>IF(N146="nulová",J146,0)</f>
        <v>0</v>
      </c>
      <c r="BJ146" s="18" t="s">
        <v>86</v>
      </c>
      <c r="BK146" s="204">
        <f>ROUND(I146*H146,2)</f>
        <v>0</v>
      </c>
      <c r="BL146" s="18" t="s">
        <v>153</v>
      </c>
      <c r="BM146" s="203" t="s">
        <v>963</v>
      </c>
    </row>
    <row r="147" spans="1:65" s="2" customFormat="1" ht="19.5">
      <c r="A147" s="35"/>
      <c r="B147" s="36"/>
      <c r="C147" s="37"/>
      <c r="D147" s="207" t="s">
        <v>336</v>
      </c>
      <c r="E147" s="37"/>
      <c r="F147" s="253" t="s">
        <v>688</v>
      </c>
      <c r="G147" s="37"/>
      <c r="H147" s="37"/>
      <c r="I147" s="254"/>
      <c r="J147" s="37"/>
      <c r="K147" s="37"/>
      <c r="L147" s="40"/>
      <c r="M147" s="255"/>
      <c r="N147" s="256"/>
      <c r="O147" s="72"/>
      <c r="P147" s="72"/>
      <c r="Q147" s="72"/>
      <c r="R147" s="72"/>
      <c r="S147" s="72"/>
      <c r="T147" s="73"/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T147" s="18" t="s">
        <v>336</v>
      </c>
      <c r="AU147" s="18" t="s">
        <v>88</v>
      </c>
    </row>
    <row r="148" spans="1:65" s="13" customFormat="1" ht="11.25">
      <c r="B148" s="205"/>
      <c r="C148" s="206"/>
      <c r="D148" s="207" t="s">
        <v>155</v>
      </c>
      <c r="E148" s="208" t="s">
        <v>1</v>
      </c>
      <c r="F148" s="209" t="s">
        <v>964</v>
      </c>
      <c r="G148" s="206"/>
      <c r="H148" s="210">
        <v>17.899999999999999</v>
      </c>
      <c r="I148" s="211"/>
      <c r="J148" s="206"/>
      <c r="K148" s="206"/>
      <c r="L148" s="212"/>
      <c r="M148" s="213"/>
      <c r="N148" s="214"/>
      <c r="O148" s="214"/>
      <c r="P148" s="214"/>
      <c r="Q148" s="214"/>
      <c r="R148" s="214"/>
      <c r="S148" s="214"/>
      <c r="T148" s="215"/>
      <c r="AT148" s="216" t="s">
        <v>155</v>
      </c>
      <c r="AU148" s="216" t="s">
        <v>88</v>
      </c>
      <c r="AV148" s="13" t="s">
        <v>88</v>
      </c>
      <c r="AW148" s="13" t="s">
        <v>34</v>
      </c>
      <c r="AX148" s="13" t="s">
        <v>86</v>
      </c>
      <c r="AY148" s="216" t="s">
        <v>146</v>
      </c>
    </row>
    <row r="149" spans="1:65" s="2" customFormat="1" ht="44.25" customHeight="1">
      <c r="A149" s="35"/>
      <c r="B149" s="36"/>
      <c r="C149" s="192" t="s">
        <v>186</v>
      </c>
      <c r="D149" s="192" t="s">
        <v>148</v>
      </c>
      <c r="E149" s="193" t="s">
        <v>181</v>
      </c>
      <c r="F149" s="194" t="s">
        <v>182</v>
      </c>
      <c r="G149" s="195" t="s">
        <v>183</v>
      </c>
      <c r="H149" s="196">
        <v>11.898</v>
      </c>
      <c r="I149" s="197"/>
      <c r="J149" s="198">
        <f>ROUND(I149*H149,2)</f>
        <v>0</v>
      </c>
      <c r="K149" s="194" t="s">
        <v>152</v>
      </c>
      <c r="L149" s="40"/>
      <c r="M149" s="199" t="s">
        <v>1</v>
      </c>
      <c r="N149" s="200" t="s">
        <v>44</v>
      </c>
      <c r="O149" s="72"/>
      <c r="P149" s="201">
        <f>O149*H149</f>
        <v>0</v>
      </c>
      <c r="Q149" s="201">
        <v>0</v>
      </c>
      <c r="R149" s="201">
        <f>Q149*H149</f>
        <v>0</v>
      </c>
      <c r="S149" s="201">
        <v>0</v>
      </c>
      <c r="T149" s="202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03" t="s">
        <v>153</v>
      </c>
      <c r="AT149" s="203" t="s">
        <v>148</v>
      </c>
      <c r="AU149" s="203" t="s">
        <v>88</v>
      </c>
      <c r="AY149" s="18" t="s">
        <v>146</v>
      </c>
      <c r="BE149" s="204">
        <f>IF(N149="základní",J149,0)</f>
        <v>0</v>
      </c>
      <c r="BF149" s="204">
        <f>IF(N149="snížená",J149,0)</f>
        <v>0</v>
      </c>
      <c r="BG149" s="204">
        <f>IF(N149="zákl. přenesená",J149,0)</f>
        <v>0</v>
      </c>
      <c r="BH149" s="204">
        <f>IF(N149="sníž. přenesená",J149,0)</f>
        <v>0</v>
      </c>
      <c r="BI149" s="204">
        <f>IF(N149="nulová",J149,0)</f>
        <v>0</v>
      </c>
      <c r="BJ149" s="18" t="s">
        <v>86</v>
      </c>
      <c r="BK149" s="204">
        <f>ROUND(I149*H149,2)</f>
        <v>0</v>
      </c>
      <c r="BL149" s="18" t="s">
        <v>153</v>
      </c>
      <c r="BM149" s="203" t="s">
        <v>965</v>
      </c>
    </row>
    <row r="150" spans="1:65" s="13" customFormat="1" ht="11.25">
      <c r="B150" s="205"/>
      <c r="C150" s="206"/>
      <c r="D150" s="207" t="s">
        <v>155</v>
      </c>
      <c r="E150" s="208" t="s">
        <v>1</v>
      </c>
      <c r="F150" s="209" t="s">
        <v>966</v>
      </c>
      <c r="G150" s="206"/>
      <c r="H150" s="210">
        <v>11.898</v>
      </c>
      <c r="I150" s="211"/>
      <c r="J150" s="206"/>
      <c r="K150" s="206"/>
      <c r="L150" s="212"/>
      <c r="M150" s="213"/>
      <c r="N150" s="214"/>
      <c r="O150" s="214"/>
      <c r="P150" s="214"/>
      <c r="Q150" s="214"/>
      <c r="R150" s="214"/>
      <c r="S150" s="214"/>
      <c r="T150" s="215"/>
      <c r="AT150" s="216" t="s">
        <v>155</v>
      </c>
      <c r="AU150" s="216" t="s">
        <v>88</v>
      </c>
      <c r="AV150" s="13" t="s">
        <v>88</v>
      </c>
      <c r="AW150" s="13" t="s">
        <v>34</v>
      </c>
      <c r="AX150" s="13" t="s">
        <v>86</v>
      </c>
      <c r="AY150" s="216" t="s">
        <v>146</v>
      </c>
    </row>
    <row r="151" spans="1:65" s="2" customFormat="1" ht="37.9" customHeight="1">
      <c r="A151" s="35"/>
      <c r="B151" s="36"/>
      <c r="C151" s="192" t="s">
        <v>190</v>
      </c>
      <c r="D151" s="192" t="s">
        <v>148</v>
      </c>
      <c r="E151" s="193" t="s">
        <v>967</v>
      </c>
      <c r="F151" s="194" t="s">
        <v>968</v>
      </c>
      <c r="G151" s="195" t="s">
        <v>151</v>
      </c>
      <c r="H151" s="196">
        <v>138</v>
      </c>
      <c r="I151" s="197"/>
      <c r="J151" s="198">
        <f>ROUND(I151*H151,2)</f>
        <v>0</v>
      </c>
      <c r="K151" s="194" t="s">
        <v>152</v>
      </c>
      <c r="L151" s="40"/>
      <c r="M151" s="199" t="s">
        <v>1</v>
      </c>
      <c r="N151" s="200" t="s">
        <v>44</v>
      </c>
      <c r="O151" s="72"/>
      <c r="P151" s="201">
        <f>O151*H151</f>
        <v>0</v>
      </c>
      <c r="Q151" s="201">
        <v>0</v>
      </c>
      <c r="R151" s="201">
        <f>Q151*H151</f>
        <v>0</v>
      </c>
      <c r="S151" s="201">
        <v>0</v>
      </c>
      <c r="T151" s="202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03" t="s">
        <v>153</v>
      </c>
      <c r="AT151" s="203" t="s">
        <v>148</v>
      </c>
      <c r="AU151" s="203" t="s">
        <v>88</v>
      </c>
      <c r="AY151" s="18" t="s">
        <v>146</v>
      </c>
      <c r="BE151" s="204">
        <f>IF(N151="základní",J151,0)</f>
        <v>0</v>
      </c>
      <c r="BF151" s="204">
        <f>IF(N151="snížená",J151,0)</f>
        <v>0</v>
      </c>
      <c r="BG151" s="204">
        <f>IF(N151="zákl. přenesená",J151,0)</f>
        <v>0</v>
      </c>
      <c r="BH151" s="204">
        <f>IF(N151="sníž. přenesená",J151,0)</f>
        <v>0</v>
      </c>
      <c r="BI151" s="204">
        <f>IF(N151="nulová",J151,0)</f>
        <v>0</v>
      </c>
      <c r="BJ151" s="18" t="s">
        <v>86</v>
      </c>
      <c r="BK151" s="204">
        <f>ROUND(I151*H151,2)</f>
        <v>0</v>
      </c>
      <c r="BL151" s="18" t="s">
        <v>153</v>
      </c>
      <c r="BM151" s="203" t="s">
        <v>969</v>
      </c>
    </row>
    <row r="152" spans="1:65" s="13" customFormat="1" ht="11.25">
      <c r="B152" s="205"/>
      <c r="C152" s="206"/>
      <c r="D152" s="207" t="s">
        <v>155</v>
      </c>
      <c r="E152" s="208" t="s">
        <v>1</v>
      </c>
      <c r="F152" s="209" t="s">
        <v>970</v>
      </c>
      <c r="G152" s="206"/>
      <c r="H152" s="210">
        <v>138</v>
      </c>
      <c r="I152" s="211"/>
      <c r="J152" s="206"/>
      <c r="K152" s="206"/>
      <c r="L152" s="212"/>
      <c r="M152" s="213"/>
      <c r="N152" s="214"/>
      <c r="O152" s="214"/>
      <c r="P152" s="214"/>
      <c r="Q152" s="214"/>
      <c r="R152" s="214"/>
      <c r="S152" s="214"/>
      <c r="T152" s="215"/>
      <c r="AT152" s="216" t="s">
        <v>155</v>
      </c>
      <c r="AU152" s="216" t="s">
        <v>88</v>
      </c>
      <c r="AV152" s="13" t="s">
        <v>88</v>
      </c>
      <c r="AW152" s="13" t="s">
        <v>34</v>
      </c>
      <c r="AX152" s="13" t="s">
        <v>86</v>
      </c>
      <c r="AY152" s="216" t="s">
        <v>146</v>
      </c>
    </row>
    <row r="153" spans="1:65" s="12" customFormat="1" ht="22.9" customHeight="1">
      <c r="B153" s="176"/>
      <c r="C153" s="177"/>
      <c r="D153" s="178" t="s">
        <v>78</v>
      </c>
      <c r="E153" s="190" t="s">
        <v>153</v>
      </c>
      <c r="F153" s="190" t="s">
        <v>202</v>
      </c>
      <c r="G153" s="177"/>
      <c r="H153" s="177"/>
      <c r="I153" s="180"/>
      <c r="J153" s="191">
        <f>BK153</f>
        <v>0</v>
      </c>
      <c r="K153" s="177"/>
      <c r="L153" s="182"/>
      <c r="M153" s="183"/>
      <c r="N153" s="184"/>
      <c r="O153" s="184"/>
      <c r="P153" s="185">
        <f>SUM(P154:P156)</f>
        <v>0</v>
      </c>
      <c r="Q153" s="184"/>
      <c r="R153" s="185">
        <f>SUM(R154:R156)</f>
        <v>3.4933784000000005</v>
      </c>
      <c r="S153" s="184"/>
      <c r="T153" s="186">
        <f>SUM(T154:T156)</f>
        <v>0</v>
      </c>
      <c r="AR153" s="187" t="s">
        <v>86</v>
      </c>
      <c r="AT153" s="188" t="s">
        <v>78</v>
      </c>
      <c r="AU153" s="188" t="s">
        <v>86</v>
      </c>
      <c r="AY153" s="187" t="s">
        <v>146</v>
      </c>
      <c r="BK153" s="189">
        <f>SUM(BK154:BK156)</f>
        <v>0</v>
      </c>
    </row>
    <row r="154" spans="1:65" s="2" customFormat="1" ht="37.9" customHeight="1">
      <c r="A154" s="35"/>
      <c r="B154" s="36"/>
      <c r="C154" s="192" t="s">
        <v>195</v>
      </c>
      <c r="D154" s="192" t="s">
        <v>148</v>
      </c>
      <c r="E154" s="193" t="s">
        <v>204</v>
      </c>
      <c r="F154" s="194" t="s">
        <v>205</v>
      </c>
      <c r="G154" s="195" t="s">
        <v>159</v>
      </c>
      <c r="H154" s="196">
        <v>21.1</v>
      </c>
      <c r="I154" s="197"/>
      <c r="J154" s="198">
        <f>ROUND(I154*H154,2)</f>
        <v>0</v>
      </c>
      <c r="K154" s="194" t="s">
        <v>152</v>
      </c>
      <c r="L154" s="40"/>
      <c r="M154" s="199" t="s">
        <v>1</v>
      </c>
      <c r="N154" s="200" t="s">
        <v>44</v>
      </c>
      <c r="O154" s="72"/>
      <c r="P154" s="201">
        <f>O154*H154</f>
        <v>0</v>
      </c>
      <c r="Q154" s="201">
        <v>0</v>
      </c>
      <c r="R154" s="201">
        <f>Q154*H154</f>
        <v>0</v>
      </c>
      <c r="S154" s="201">
        <v>0</v>
      </c>
      <c r="T154" s="202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03" t="s">
        <v>153</v>
      </c>
      <c r="AT154" s="203" t="s">
        <v>148</v>
      </c>
      <c r="AU154" s="203" t="s">
        <v>88</v>
      </c>
      <c r="AY154" s="18" t="s">
        <v>146</v>
      </c>
      <c r="BE154" s="204">
        <f>IF(N154="základní",J154,0)</f>
        <v>0</v>
      </c>
      <c r="BF154" s="204">
        <f>IF(N154="snížená",J154,0)</f>
        <v>0</v>
      </c>
      <c r="BG154" s="204">
        <f>IF(N154="zákl. přenesená",J154,0)</f>
        <v>0</v>
      </c>
      <c r="BH154" s="204">
        <f>IF(N154="sníž. přenesená",J154,0)</f>
        <v>0</v>
      </c>
      <c r="BI154" s="204">
        <f>IF(N154="nulová",J154,0)</f>
        <v>0</v>
      </c>
      <c r="BJ154" s="18" t="s">
        <v>86</v>
      </c>
      <c r="BK154" s="204">
        <f>ROUND(I154*H154,2)</f>
        <v>0</v>
      </c>
      <c r="BL154" s="18" t="s">
        <v>153</v>
      </c>
      <c r="BM154" s="203" t="s">
        <v>971</v>
      </c>
    </row>
    <row r="155" spans="1:65" s="2" customFormat="1" ht="37.9" customHeight="1">
      <c r="A155" s="35"/>
      <c r="B155" s="36"/>
      <c r="C155" s="192" t="s">
        <v>203</v>
      </c>
      <c r="D155" s="192" t="s">
        <v>148</v>
      </c>
      <c r="E155" s="193" t="s">
        <v>972</v>
      </c>
      <c r="F155" s="194" t="s">
        <v>973</v>
      </c>
      <c r="G155" s="195" t="s">
        <v>159</v>
      </c>
      <c r="H155" s="196">
        <v>9.43</v>
      </c>
      <c r="I155" s="197"/>
      <c r="J155" s="198">
        <f>ROUND(I155*H155,2)</f>
        <v>0</v>
      </c>
      <c r="K155" s="194" t="s">
        <v>152</v>
      </c>
      <c r="L155" s="40"/>
      <c r="M155" s="199" t="s">
        <v>1</v>
      </c>
      <c r="N155" s="200" t="s">
        <v>44</v>
      </c>
      <c r="O155" s="72"/>
      <c r="P155" s="201">
        <f>O155*H155</f>
        <v>0</v>
      </c>
      <c r="Q155" s="201">
        <v>0</v>
      </c>
      <c r="R155" s="201">
        <f>Q155*H155</f>
        <v>0</v>
      </c>
      <c r="S155" s="201">
        <v>0</v>
      </c>
      <c r="T155" s="202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03" t="s">
        <v>153</v>
      </c>
      <c r="AT155" s="203" t="s">
        <v>148</v>
      </c>
      <c r="AU155" s="203" t="s">
        <v>88</v>
      </c>
      <c r="AY155" s="18" t="s">
        <v>146</v>
      </c>
      <c r="BE155" s="204">
        <f>IF(N155="základní",J155,0)</f>
        <v>0</v>
      </c>
      <c r="BF155" s="204">
        <f>IF(N155="snížená",J155,0)</f>
        <v>0</v>
      </c>
      <c r="BG155" s="204">
        <f>IF(N155="zákl. přenesená",J155,0)</f>
        <v>0</v>
      </c>
      <c r="BH155" s="204">
        <f>IF(N155="sníž. přenesená",J155,0)</f>
        <v>0</v>
      </c>
      <c r="BI155" s="204">
        <f>IF(N155="nulová",J155,0)</f>
        <v>0</v>
      </c>
      <c r="BJ155" s="18" t="s">
        <v>86</v>
      </c>
      <c r="BK155" s="204">
        <f>ROUND(I155*H155,2)</f>
        <v>0</v>
      </c>
      <c r="BL155" s="18" t="s">
        <v>153</v>
      </c>
      <c r="BM155" s="203" t="s">
        <v>974</v>
      </c>
    </row>
    <row r="156" spans="1:65" s="2" customFormat="1" ht="44.25" customHeight="1">
      <c r="A156" s="35"/>
      <c r="B156" s="36"/>
      <c r="C156" s="192" t="s">
        <v>207</v>
      </c>
      <c r="D156" s="192" t="s">
        <v>148</v>
      </c>
      <c r="E156" s="193" t="s">
        <v>208</v>
      </c>
      <c r="F156" s="194" t="s">
        <v>209</v>
      </c>
      <c r="G156" s="195" t="s">
        <v>151</v>
      </c>
      <c r="H156" s="196">
        <v>4.7</v>
      </c>
      <c r="I156" s="197"/>
      <c r="J156" s="198">
        <f>ROUND(I156*H156,2)</f>
        <v>0</v>
      </c>
      <c r="K156" s="194" t="s">
        <v>152</v>
      </c>
      <c r="L156" s="40"/>
      <c r="M156" s="199" t="s">
        <v>1</v>
      </c>
      <c r="N156" s="200" t="s">
        <v>44</v>
      </c>
      <c r="O156" s="72"/>
      <c r="P156" s="201">
        <f>O156*H156</f>
        <v>0</v>
      </c>
      <c r="Q156" s="201">
        <v>0.74327200000000004</v>
      </c>
      <c r="R156" s="201">
        <f>Q156*H156</f>
        <v>3.4933784000000005</v>
      </c>
      <c r="S156" s="201">
        <v>0</v>
      </c>
      <c r="T156" s="202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03" t="s">
        <v>153</v>
      </c>
      <c r="AT156" s="203" t="s">
        <v>148</v>
      </c>
      <c r="AU156" s="203" t="s">
        <v>88</v>
      </c>
      <c r="AY156" s="18" t="s">
        <v>146</v>
      </c>
      <c r="BE156" s="204">
        <f>IF(N156="základní",J156,0)</f>
        <v>0</v>
      </c>
      <c r="BF156" s="204">
        <f>IF(N156="snížená",J156,0)</f>
        <v>0</v>
      </c>
      <c r="BG156" s="204">
        <f>IF(N156="zákl. přenesená",J156,0)</f>
        <v>0</v>
      </c>
      <c r="BH156" s="204">
        <f>IF(N156="sníž. přenesená",J156,0)</f>
        <v>0</v>
      </c>
      <c r="BI156" s="204">
        <f>IF(N156="nulová",J156,0)</f>
        <v>0</v>
      </c>
      <c r="BJ156" s="18" t="s">
        <v>86</v>
      </c>
      <c r="BK156" s="204">
        <f>ROUND(I156*H156,2)</f>
        <v>0</v>
      </c>
      <c r="BL156" s="18" t="s">
        <v>153</v>
      </c>
      <c r="BM156" s="203" t="s">
        <v>975</v>
      </c>
    </row>
    <row r="157" spans="1:65" s="12" customFormat="1" ht="22.9" customHeight="1">
      <c r="B157" s="176"/>
      <c r="C157" s="177"/>
      <c r="D157" s="178" t="s">
        <v>78</v>
      </c>
      <c r="E157" s="190" t="s">
        <v>190</v>
      </c>
      <c r="F157" s="190" t="s">
        <v>211</v>
      </c>
      <c r="G157" s="177"/>
      <c r="H157" s="177"/>
      <c r="I157" s="180"/>
      <c r="J157" s="191">
        <f>BK157</f>
        <v>0</v>
      </c>
      <c r="K157" s="177"/>
      <c r="L157" s="182"/>
      <c r="M157" s="183"/>
      <c r="N157" s="184"/>
      <c r="O157" s="184"/>
      <c r="P157" s="185">
        <v>0</v>
      </c>
      <c r="Q157" s="184"/>
      <c r="R157" s="185">
        <v>0</v>
      </c>
      <c r="S157" s="184"/>
      <c r="T157" s="186">
        <v>0</v>
      </c>
      <c r="AR157" s="187" t="s">
        <v>86</v>
      </c>
      <c r="AT157" s="188" t="s">
        <v>78</v>
      </c>
      <c r="AU157" s="188" t="s">
        <v>86</v>
      </c>
      <c r="AY157" s="187" t="s">
        <v>146</v>
      </c>
      <c r="BK157" s="189">
        <v>0</v>
      </c>
    </row>
    <row r="158" spans="1:65" s="12" customFormat="1" ht="22.9" customHeight="1">
      <c r="B158" s="176"/>
      <c r="C158" s="177"/>
      <c r="D158" s="178" t="s">
        <v>78</v>
      </c>
      <c r="E158" s="190" t="s">
        <v>195</v>
      </c>
      <c r="F158" s="190" t="s">
        <v>249</v>
      </c>
      <c r="G158" s="177"/>
      <c r="H158" s="177"/>
      <c r="I158" s="180"/>
      <c r="J158" s="191">
        <f>BK158</f>
        <v>0</v>
      </c>
      <c r="K158" s="177"/>
      <c r="L158" s="182"/>
      <c r="M158" s="183"/>
      <c r="N158" s="184"/>
      <c r="O158" s="184"/>
      <c r="P158" s="185">
        <f>SUM(P159:P168)</f>
        <v>0</v>
      </c>
      <c r="Q158" s="184"/>
      <c r="R158" s="185">
        <f>SUM(R159:R168)</f>
        <v>42.736096750000002</v>
      </c>
      <c r="S158" s="184"/>
      <c r="T158" s="186">
        <f>SUM(T159:T168)</f>
        <v>36.33</v>
      </c>
      <c r="AR158" s="187" t="s">
        <v>86</v>
      </c>
      <c r="AT158" s="188" t="s">
        <v>78</v>
      </c>
      <c r="AU158" s="188" t="s">
        <v>86</v>
      </c>
      <c r="AY158" s="187" t="s">
        <v>146</v>
      </c>
      <c r="BK158" s="189">
        <f>SUM(BK159:BK168)</f>
        <v>0</v>
      </c>
    </row>
    <row r="159" spans="1:65" s="2" customFormat="1" ht="37.9" customHeight="1">
      <c r="A159" s="35"/>
      <c r="B159" s="36"/>
      <c r="C159" s="192" t="s">
        <v>212</v>
      </c>
      <c r="D159" s="192" t="s">
        <v>148</v>
      </c>
      <c r="E159" s="193" t="s">
        <v>976</v>
      </c>
      <c r="F159" s="194" t="s">
        <v>977</v>
      </c>
      <c r="G159" s="195" t="s">
        <v>252</v>
      </c>
      <c r="H159" s="196">
        <v>21.76</v>
      </c>
      <c r="I159" s="197"/>
      <c r="J159" s="198">
        <f>ROUND(I159*H159,2)</f>
        <v>0</v>
      </c>
      <c r="K159" s="194" t="s">
        <v>152</v>
      </c>
      <c r="L159" s="40"/>
      <c r="M159" s="199" t="s">
        <v>1</v>
      </c>
      <c r="N159" s="200" t="s">
        <v>44</v>
      </c>
      <c r="O159" s="72"/>
      <c r="P159" s="201">
        <f>O159*H159</f>
        <v>0</v>
      </c>
      <c r="Q159" s="201">
        <v>2.7637500000000001E-3</v>
      </c>
      <c r="R159" s="201">
        <f>Q159*H159</f>
        <v>6.0139200000000011E-2</v>
      </c>
      <c r="S159" s="201">
        <v>0</v>
      </c>
      <c r="T159" s="202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03" t="s">
        <v>153</v>
      </c>
      <c r="AT159" s="203" t="s">
        <v>148</v>
      </c>
      <c r="AU159" s="203" t="s">
        <v>88</v>
      </c>
      <c r="AY159" s="18" t="s">
        <v>146</v>
      </c>
      <c r="BE159" s="204">
        <f>IF(N159="základní",J159,0)</f>
        <v>0</v>
      </c>
      <c r="BF159" s="204">
        <f>IF(N159="snížená",J159,0)</f>
        <v>0</v>
      </c>
      <c r="BG159" s="204">
        <f>IF(N159="zákl. přenesená",J159,0)</f>
        <v>0</v>
      </c>
      <c r="BH159" s="204">
        <f>IF(N159="sníž. přenesená",J159,0)</f>
        <v>0</v>
      </c>
      <c r="BI159" s="204">
        <f>IF(N159="nulová",J159,0)</f>
        <v>0</v>
      </c>
      <c r="BJ159" s="18" t="s">
        <v>86</v>
      </c>
      <c r="BK159" s="204">
        <f>ROUND(I159*H159,2)</f>
        <v>0</v>
      </c>
      <c r="BL159" s="18" t="s">
        <v>153</v>
      </c>
      <c r="BM159" s="203" t="s">
        <v>978</v>
      </c>
    </row>
    <row r="160" spans="1:65" s="13" customFormat="1" ht="11.25">
      <c r="B160" s="205"/>
      <c r="C160" s="206"/>
      <c r="D160" s="207" t="s">
        <v>155</v>
      </c>
      <c r="E160" s="208" t="s">
        <v>1</v>
      </c>
      <c r="F160" s="209" t="s">
        <v>979</v>
      </c>
      <c r="G160" s="206"/>
      <c r="H160" s="210">
        <v>21.76</v>
      </c>
      <c r="I160" s="211"/>
      <c r="J160" s="206"/>
      <c r="K160" s="206"/>
      <c r="L160" s="212"/>
      <c r="M160" s="213"/>
      <c r="N160" s="214"/>
      <c r="O160" s="214"/>
      <c r="P160" s="214"/>
      <c r="Q160" s="214"/>
      <c r="R160" s="214"/>
      <c r="S160" s="214"/>
      <c r="T160" s="215"/>
      <c r="AT160" s="216" t="s">
        <v>155</v>
      </c>
      <c r="AU160" s="216" t="s">
        <v>88</v>
      </c>
      <c r="AV160" s="13" t="s">
        <v>88</v>
      </c>
      <c r="AW160" s="13" t="s">
        <v>34</v>
      </c>
      <c r="AX160" s="13" t="s">
        <v>86</v>
      </c>
      <c r="AY160" s="216" t="s">
        <v>146</v>
      </c>
    </row>
    <row r="161" spans="1:65" s="2" customFormat="1" ht="24.2" customHeight="1">
      <c r="A161" s="35"/>
      <c r="B161" s="36"/>
      <c r="C161" s="192" t="s">
        <v>217</v>
      </c>
      <c r="D161" s="192" t="s">
        <v>148</v>
      </c>
      <c r="E161" s="193" t="s">
        <v>936</v>
      </c>
      <c r="F161" s="194" t="s">
        <v>937</v>
      </c>
      <c r="G161" s="195" t="s">
        <v>252</v>
      </c>
      <c r="H161" s="196">
        <v>103.8</v>
      </c>
      <c r="I161" s="197"/>
      <c r="J161" s="198">
        <f>ROUND(I161*H161,2)</f>
        <v>0</v>
      </c>
      <c r="K161" s="194" t="s">
        <v>152</v>
      </c>
      <c r="L161" s="40"/>
      <c r="M161" s="199" t="s">
        <v>1</v>
      </c>
      <c r="N161" s="200" t="s">
        <v>44</v>
      </c>
      <c r="O161" s="72"/>
      <c r="P161" s="201">
        <f>O161*H161</f>
        <v>0</v>
      </c>
      <c r="Q161" s="201">
        <v>2.6250000000000001E-5</v>
      </c>
      <c r="R161" s="201">
        <f>Q161*H161</f>
        <v>2.7247500000000002E-3</v>
      </c>
      <c r="S161" s="201">
        <v>0</v>
      </c>
      <c r="T161" s="202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03" t="s">
        <v>153</v>
      </c>
      <c r="AT161" s="203" t="s">
        <v>148</v>
      </c>
      <c r="AU161" s="203" t="s">
        <v>88</v>
      </c>
      <c r="AY161" s="18" t="s">
        <v>146</v>
      </c>
      <c r="BE161" s="204">
        <f>IF(N161="základní",J161,0)</f>
        <v>0</v>
      </c>
      <c r="BF161" s="204">
        <f>IF(N161="snížená",J161,0)</f>
        <v>0</v>
      </c>
      <c r="BG161" s="204">
        <f>IF(N161="zákl. přenesená",J161,0)</f>
        <v>0</v>
      </c>
      <c r="BH161" s="204">
        <f>IF(N161="sníž. přenesená",J161,0)</f>
        <v>0</v>
      </c>
      <c r="BI161" s="204">
        <f>IF(N161="nulová",J161,0)</f>
        <v>0</v>
      </c>
      <c r="BJ161" s="18" t="s">
        <v>86</v>
      </c>
      <c r="BK161" s="204">
        <f>ROUND(I161*H161,2)</f>
        <v>0</v>
      </c>
      <c r="BL161" s="18" t="s">
        <v>153</v>
      </c>
      <c r="BM161" s="203" t="s">
        <v>980</v>
      </c>
    </row>
    <row r="162" spans="1:65" s="13" customFormat="1" ht="11.25">
      <c r="B162" s="205"/>
      <c r="C162" s="206"/>
      <c r="D162" s="207" t="s">
        <v>155</v>
      </c>
      <c r="E162" s="208" t="s">
        <v>1</v>
      </c>
      <c r="F162" s="209" t="s">
        <v>981</v>
      </c>
      <c r="G162" s="206"/>
      <c r="H162" s="210">
        <v>103.8</v>
      </c>
      <c r="I162" s="211"/>
      <c r="J162" s="206"/>
      <c r="K162" s="206"/>
      <c r="L162" s="212"/>
      <c r="M162" s="213"/>
      <c r="N162" s="214"/>
      <c r="O162" s="214"/>
      <c r="P162" s="214"/>
      <c r="Q162" s="214"/>
      <c r="R162" s="214"/>
      <c r="S162" s="214"/>
      <c r="T162" s="215"/>
      <c r="AT162" s="216" t="s">
        <v>155</v>
      </c>
      <c r="AU162" s="216" t="s">
        <v>88</v>
      </c>
      <c r="AV162" s="13" t="s">
        <v>88</v>
      </c>
      <c r="AW162" s="13" t="s">
        <v>34</v>
      </c>
      <c r="AX162" s="13" t="s">
        <v>86</v>
      </c>
      <c r="AY162" s="216" t="s">
        <v>146</v>
      </c>
    </row>
    <row r="163" spans="1:65" s="2" customFormat="1" ht="55.5" customHeight="1">
      <c r="A163" s="35"/>
      <c r="B163" s="36"/>
      <c r="C163" s="192" t="s">
        <v>222</v>
      </c>
      <c r="D163" s="192" t="s">
        <v>148</v>
      </c>
      <c r="E163" s="193" t="s">
        <v>459</v>
      </c>
      <c r="F163" s="194" t="s">
        <v>460</v>
      </c>
      <c r="G163" s="195" t="s">
        <v>252</v>
      </c>
      <c r="H163" s="196">
        <v>101.3</v>
      </c>
      <c r="I163" s="197"/>
      <c r="J163" s="198">
        <f>ROUND(I163*H163,2)</f>
        <v>0</v>
      </c>
      <c r="K163" s="194" t="s">
        <v>152</v>
      </c>
      <c r="L163" s="40"/>
      <c r="M163" s="199" t="s">
        <v>1</v>
      </c>
      <c r="N163" s="200" t="s">
        <v>44</v>
      </c>
      <c r="O163" s="72"/>
      <c r="P163" s="201">
        <f>O163*H163</f>
        <v>0</v>
      </c>
      <c r="Q163" s="201">
        <v>0.16370599999999999</v>
      </c>
      <c r="R163" s="201">
        <f>Q163*H163</f>
        <v>16.583417799999999</v>
      </c>
      <c r="S163" s="201">
        <v>0</v>
      </c>
      <c r="T163" s="202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03" t="s">
        <v>153</v>
      </c>
      <c r="AT163" s="203" t="s">
        <v>148</v>
      </c>
      <c r="AU163" s="203" t="s">
        <v>88</v>
      </c>
      <c r="AY163" s="18" t="s">
        <v>146</v>
      </c>
      <c r="BE163" s="204">
        <f>IF(N163="základní",J163,0)</f>
        <v>0</v>
      </c>
      <c r="BF163" s="204">
        <f>IF(N163="snížená",J163,0)</f>
        <v>0</v>
      </c>
      <c r="BG163" s="204">
        <f>IF(N163="zákl. přenesená",J163,0)</f>
        <v>0</v>
      </c>
      <c r="BH163" s="204">
        <f>IF(N163="sníž. přenesená",J163,0)</f>
        <v>0</v>
      </c>
      <c r="BI163" s="204">
        <f>IF(N163="nulová",J163,0)</f>
        <v>0</v>
      </c>
      <c r="BJ163" s="18" t="s">
        <v>86</v>
      </c>
      <c r="BK163" s="204">
        <f>ROUND(I163*H163,2)</f>
        <v>0</v>
      </c>
      <c r="BL163" s="18" t="s">
        <v>153</v>
      </c>
      <c r="BM163" s="203" t="s">
        <v>982</v>
      </c>
    </row>
    <row r="164" spans="1:65" s="13" customFormat="1" ht="11.25">
      <c r="B164" s="205"/>
      <c r="C164" s="206"/>
      <c r="D164" s="207" t="s">
        <v>155</v>
      </c>
      <c r="E164" s="208" t="s">
        <v>1</v>
      </c>
      <c r="F164" s="209" t="s">
        <v>983</v>
      </c>
      <c r="G164" s="206"/>
      <c r="H164" s="210">
        <v>101.3</v>
      </c>
      <c r="I164" s="211"/>
      <c r="J164" s="206"/>
      <c r="K164" s="206"/>
      <c r="L164" s="212"/>
      <c r="M164" s="213"/>
      <c r="N164" s="214"/>
      <c r="O164" s="214"/>
      <c r="P164" s="214"/>
      <c r="Q164" s="214"/>
      <c r="R164" s="214"/>
      <c r="S164" s="214"/>
      <c r="T164" s="215"/>
      <c r="AT164" s="216" t="s">
        <v>155</v>
      </c>
      <c r="AU164" s="216" t="s">
        <v>88</v>
      </c>
      <c r="AV164" s="13" t="s">
        <v>88</v>
      </c>
      <c r="AW164" s="13" t="s">
        <v>34</v>
      </c>
      <c r="AX164" s="13" t="s">
        <v>86</v>
      </c>
      <c r="AY164" s="216" t="s">
        <v>146</v>
      </c>
    </row>
    <row r="165" spans="1:65" s="2" customFormat="1" ht="16.5" customHeight="1">
      <c r="A165" s="35"/>
      <c r="B165" s="36"/>
      <c r="C165" s="238" t="s">
        <v>8</v>
      </c>
      <c r="D165" s="238" t="s">
        <v>196</v>
      </c>
      <c r="E165" s="239" t="s">
        <v>984</v>
      </c>
      <c r="F165" s="240" t="s">
        <v>985</v>
      </c>
      <c r="G165" s="241" t="s">
        <v>252</v>
      </c>
      <c r="H165" s="242">
        <v>101.3</v>
      </c>
      <c r="I165" s="243"/>
      <c r="J165" s="244">
        <f>ROUND(I165*H165,2)</f>
        <v>0</v>
      </c>
      <c r="K165" s="240" t="s">
        <v>1</v>
      </c>
      <c r="L165" s="245"/>
      <c r="M165" s="246" t="s">
        <v>1</v>
      </c>
      <c r="N165" s="247" t="s">
        <v>44</v>
      </c>
      <c r="O165" s="72"/>
      <c r="P165" s="201">
        <f>O165*H165</f>
        <v>0</v>
      </c>
      <c r="Q165" s="201">
        <v>0.25755</v>
      </c>
      <c r="R165" s="201">
        <f>Q165*H165</f>
        <v>26.089814999999998</v>
      </c>
      <c r="S165" s="201">
        <v>0</v>
      </c>
      <c r="T165" s="202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03" t="s">
        <v>190</v>
      </c>
      <c r="AT165" s="203" t="s">
        <v>196</v>
      </c>
      <c r="AU165" s="203" t="s">
        <v>88</v>
      </c>
      <c r="AY165" s="18" t="s">
        <v>146</v>
      </c>
      <c r="BE165" s="204">
        <f>IF(N165="základní",J165,0)</f>
        <v>0</v>
      </c>
      <c r="BF165" s="204">
        <f>IF(N165="snížená",J165,0)</f>
        <v>0</v>
      </c>
      <c r="BG165" s="204">
        <f>IF(N165="zákl. přenesená",J165,0)</f>
        <v>0</v>
      </c>
      <c r="BH165" s="204">
        <f>IF(N165="sníž. přenesená",J165,0)</f>
        <v>0</v>
      </c>
      <c r="BI165" s="204">
        <f>IF(N165="nulová",J165,0)</f>
        <v>0</v>
      </c>
      <c r="BJ165" s="18" t="s">
        <v>86</v>
      </c>
      <c r="BK165" s="204">
        <f>ROUND(I165*H165,2)</f>
        <v>0</v>
      </c>
      <c r="BL165" s="18" t="s">
        <v>153</v>
      </c>
      <c r="BM165" s="203" t="s">
        <v>986</v>
      </c>
    </row>
    <row r="166" spans="1:65" s="2" customFormat="1" ht="62.65" customHeight="1">
      <c r="A166" s="35"/>
      <c r="B166" s="36"/>
      <c r="C166" s="192" t="s">
        <v>229</v>
      </c>
      <c r="D166" s="192" t="s">
        <v>148</v>
      </c>
      <c r="E166" s="193" t="s">
        <v>272</v>
      </c>
      <c r="F166" s="194" t="s">
        <v>273</v>
      </c>
      <c r="G166" s="195" t="s">
        <v>252</v>
      </c>
      <c r="H166" s="196">
        <v>103.8</v>
      </c>
      <c r="I166" s="197"/>
      <c r="J166" s="198">
        <f>ROUND(I166*H166,2)</f>
        <v>0</v>
      </c>
      <c r="K166" s="194" t="s">
        <v>152</v>
      </c>
      <c r="L166" s="40"/>
      <c r="M166" s="199" t="s">
        <v>1</v>
      </c>
      <c r="N166" s="200" t="s">
        <v>44</v>
      </c>
      <c r="O166" s="72"/>
      <c r="P166" s="201">
        <f>O166*H166</f>
        <v>0</v>
      </c>
      <c r="Q166" s="201">
        <v>0</v>
      </c>
      <c r="R166" s="201">
        <f>Q166*H166</f>
        <v>0</v>
      </c>
      <c r="S166" s="201">
        <v>0.35</v>
      </c>
      <c r="T166" s="202">
        <f>S166*H166</f>
        <v>36.33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203" t="s">
        <v>153</v>
      </c>
      <c r="AT166" s="203" t="s">
        <v>148</v>
      </c>
      <c r="AU166" s="203" t="s">
        <v>88</v>
      </c>
      <c r="AY166" s="18" t="s">
        <v>146</v>
      </c>
      <c r="BE166" s="204">
        <f>IF(N166="základní",J166,0)</f>
        <v>0</v>
      </c>
      <c r="BF166" s="204">
        <f>IF(N166="snížená",J166,0)</f>
        <v>0</v>
      </c>
      <c r="BG166" s="204">
        <f>IF(N166="zákl. přenesená",J166,0)</f>
        <v>0</v>
      </c>
      <c r="BH166" s="204">
        <f>IF(N166="sníž. přenesená",J166,0)</f>
        <v>0</v>
      </c>
      <c r="BI166" s="204">
        <f>IF(N166="nulová",J166,0)</f>
        <v>0</v>
      </c>
      <c r="BJ166" s="18" t="s">
        <v>86</v>
      </c>
      <c r="BK166" s="204">
        <f>ROUND(I166*H166,2)</f>
        <v>0</v>
      </c>
      <c r="BL166" s="18" t="s">
        <v>153</v>
      </c>
      <c r="BM166" s="203" t="s">
        <v>987</v>
      </c>
    </row>
    <row r="167" spans="1:65" s="2" customFormat="1" ht="24.2" customHeight="1">
      <c r="A167" s="35"/>
      <c r="B167" s="36"/>
      <c r="C167" s="192" t="s">
        <v>233</v>
      </c>
      <c r="D167" s="192" t="s">
        <v>148</v>
      </c>
      <c r="E167" s="193" t="s">
        <v>988</v>
      </c>
      <c r="F167" s="194" t="s">
        <v>989</v>
      </c>
      <c r="G167" s="195" t="s">
        <v>220</v>
      </c>
      <c r="H167" s="196">
        <v>68</v>
      </c>
      <c r="I167" s="197"/>
      <c r="J167" s="198">
        <f>ROUND(I167*H167,2)</f>
        <v>0</v>
      </c>
      <c r="K167" s="194" t="s">
        <v>152</v>
      </c>
      <c r="L167" s="40"/>
      <c r="M167" s="199" t="s">
        <v>1</v>
      </c>
      <c r="N167" s="200" t="s">
        <v>44</v>
      </c>
      <c r="O167" s="72"/>
      <c r="P167" s="201">
        <f>O167*H167</f>
        <v>0</v>
      </c>
      <c r="Q167" s="201">
        <v>0</v>
      </c>
      <c r="R167" s="201">
        <f>Q167*H167</f>
        <v>0</v>
      </c>
      <c r="S167" s="201">
        <v>0</v>
      </c>
      <c r="T167" s="202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203" t="s">
        <v>153</v>
      </c>
      <c r="AT167" s="203" t="s">
        <v>148</v>
      </c>
      <c r="AU167" s="203" t="s">
        <v>88</v>
      </c>
      <c r="AY167" s="18" t="s">
        <v>146</v>
      </c>
      <c r="BE167" s="204">
        <f>IF(N167="základní",J167,0)</f>
        <v>0</v>
      </c>
      <c r="BF167" s="204">
        <f>IF(N167="snížená",J167,0)</f>
        <v>0</v>
      </c>
      <c r="BG167" s="204">
        <f>IF(N167="zákl. přenesená",J167,0)</f>
        <v>0</v>
      </c>
      <c r="BH167" s="204">
        <f>IF(N167="sníž. přenesená",J167,0)</f>
        <v>0</v>
      </c>
      <c r="BI167" s="204">
        <f>IF(N167="nulová",J167,0)</f>
        <v>0</v>
      </c>
      <c r="BJ167" s="18" t="s">
        <v>86</v>
      </c>
      <c r="BK167" s="204">
        <f>ROUND(I167*H167,2)</f>
        <v>0</v>
      </c>
      <c r="BL167" s="18" t="s">
        <v>153</v>
      </c>
      <c r="BM167" s="203" t="s">
        <v>990</v>
      </c>
    </row>
    <row r="168" spans="1:65" s="13" customFormat="1" ht="11.25">
      <c r="B168" s="205"/>
      <c r="C168" s="206"/>
      <c r="D168" s="207" t="s">
        <v>155</v>
      </c>
      <c r="E168" s="208" t="s">
        <v>1</v>
      </c>
      <c r="F168" s="209" t="s">
        <v>991</v>
      </c>
      <c r="G168" s="206"/>
      <c r="H168" s="210">
        <v>68</v>
      </c>
      <c r="I168" s="211"/>
      <c r="J168" s="206"/>
      <c r="K168" s="206"/>
      <c r="L168" s="212"/>
      <c r="M168" s="213"/>
      <c r="N168" s="214"/>
      <c r="O168" s="214"/>
      <c r="P168" s="214"/>
      <c r="Q168" s="214"/>
      <c r="R168" s="214"/>
      <c r="S168" s="214"/>
      <c r="T168" s="215"/>
      <c r="AT168" s="216" t="s">
        <v>155</v>
      </c>
      <c r="AU168" s="216" t="s">
        <v>88</v>
      </c>
      <c r="AV168" s="13" t="s">
        <v>88</v>
      </c>
      <c r="AW168" s="13" t="s">
        <v>34</v>
      </c>
      <c r="AX168" s="13" t="s">
        <v>86</v>
      </c>
      <c r="AY168" s="216" t="s">
        <v>146</v>
      </c>
    </row>
    <row r="169" spans="1:65" s="12" customFormat="1" ht="22.9" customHeight="1">
      <c r="B169" s="176"/>
      <c r="C169" s="177"/>
      <c r="D169" s="178" t="s">
        <v>78</v>
      </c>
      <c r="E169" s="190" t="s">
        <v>275</v>
      </c>
      <c r="F169" s="190" t="s">
        <v>276</v>
      </c>
      <c r="G169" s="177"/>
      <c r="H169" s="177"/>
      <c r="I169" s="180"/>
      <c r="J169" s="191">
        <f>BK169</f>
        <v>0</v>
      </c>
      <c r="K169" s="177"/>
      <c r="L169" s="182"/>
      <c r="M169" s="183"/>
      <c r="N169" s="184"/>
      <c r="O169" s="184"/>
      <c r="P169" s="185">
        <f>SUM(P170:P182)</f>
        <v>0</v>
      </c>
      <c r="Q169" s="184"/>
      <c r="R169" s="185">
        <f>SUM(R170:R182)</f>
        <v>0</v>
      </c>
      <c r="S169" s="184"/>
      <c r="T169" s="186">
        <f>SUM(T170:T182)</f>
        <v>0</v>
      </c>
      <c r="AR169" s="187" t="s">
        <v>86</v>
      </c>
      <c r="AT169" s="188" t="s">
        <v>78</v>
      </c>
      <c r="AU169" s="188" t="s">
        <v>86</v>
      </c>
      <c r="AY169" s="187" t="s">
        <v>146</v>
      </c>
      <c r="BK169" s="189">
        <f>SUM(BK170:BK182)</f>
        <v>0</v>
      </c>
    </row>
    <row r="170" spans="1:65" s="2" customFormat="1" ht="37.9" customHeight="1">
      <c r="A170" s="35"/>
      <c r="B170" s="36"/>
      <c r="C170" s="192" t="s">
        <v>237</v>
      </c>
      <c r="D170" s="192" t="s">
        <v>148</v>
      </c>
      <c r="E170" s="193" t="s">
        <v>278</v>
      </c>
      <c r="F170" s="194" t="s">
        <v>279</v>
      </c>
      <c r="G170" s="195" t="s">
        <v>183</v>
      </c>
      <c r="H170" s="196">
        <v>70.837999999999994</v>
      </c>
      <c r="I170" s="197"/>
      <c r="J170" s="198">
        <f>ROUND(I170*H170,2)</f>
        <v>0</v>
      </c>
      <c r="K170" s="194" t="s">
        <v>152</v>
      </c>
      <c r="L170" s="40"/>
      <c r="M170" s="199" t="s">
        <v>1</v>
      </c>
      <c r="N170" s="200" t="s">
        <v>44</v>
      </c>
      <c r="O170" s="72"/>
      <c r="P170" s="201">
        <f>O170*H170</f>
        <v>0</v>
      </c>
      <c r="Q170" s="201">
        <v>0</v>
      </c>
      <c r="R170" s="201">
        <f>Q170*H170</f>
        <v>0</v>
      </c>
      <c r="S170" s="201">
        <v>0</v>
      </c>
      <c r="T170" s="202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203" t="s">
        <v>153</v>
      </c>
      <c r="AT170" s="203" t="s">
        <v>148</v>
      </c>
      <c r="AU170" s="203" t="s">
        <v>88</v>
      </c>
      <c r="AY170" s="18" t="s">
        <v>146</v>
      </c>
      <c r="BE170" s="204">
        <f>IF(N170="základní",J170,0)</f>
        <v>0</v>
      </c>
      <c r="BF170" s="204">
        <f>IF(N170="snížená",J170,0)</f>
        <v>0</v>
      </c>
      <c r="BG170" s="204">
        <f>IF(N170="zákl. přenesená",J170,0)</f>
        <v>0</v>
      </c>
      <c r="BH170" s="204">
        <f>IF(N170="sníž. přenesená",J170,0)</f>
        <v>0</v>
      </c>
      <c r="BI170" s="204">
        <f>IF(N170="nulová",J170,0)</f>
        <v>0</v>
      </c>
      <c r="BJ170" s="18" t="s">
        <v>86</v>
      </c>
      <c r="BK170" s="204">
        <f>ROUND(I170*H170,2)</f>
        <v>0</v>
      </c>
      <c r="BL170" s="18" t="s">
        <v>153</v>
      </c>
      <c r="BM170" s="203" t="s">
        <v>992</v>
      </c>
    </row>
    <row r="171" spans="1:65" s="13" customFormat="1" ht="22.5">
      <c r="B171" s="205"/>
      <c r="C171" s="206"/>
      <c r="D171" s="207" t="s">
        <v>155</v>
      </c>
      <c r="E171" s="208" t="s">
        <v>1</v>
      </c>
      <c r="F171" s="209" t="s">
        <v>993</v>
      </c>
      <c r="G171" s="206"/>
      <c r="H171" s="210">
        <v>30.088000000000001</v>
      </c>
      <c r="I171" s="211"/>
      <c r="J171" s="206"/>
      <c r="K171" s="206"/>
      <c r="L171" s="212"/>
      <c r="M171" s="213"/>
      <c r="N171" s="214"/>
      <c r="O171" s="214"/>
      <c r="P171" s="214"/>
      <c r="Q171" s="214"/>
      <c r="R171" s="214"/>
      <c r="S171" s="214"/>
      <c r="T171" s="215"/>
      <c r="AT171" s="216" t="s">
        <v>155</v>
      </c>
      <c r="AU171" s="216" t="s">
        <v>88</v>
      </c>
      <c r="AV171" s="13" t="s">
        <v>88</v>
      </c>
      <c r="AW171" s="13" t="s">
        <v>34</v>
      </c>
      <c r="AX171" s="13" t="s">
        <v>79</v>
      </c>
      <c r="AY171" s="216" t="s">
        <v>146</v>
      </c>
    </row>
    <row r="172" spans="1:65" s="13" customFormat="1" ht="11.25">
      <c r="B172" s="205"/>
      <c r="C172" s="206"/>
      <c r="D172" s="207" t="s">
        <v>155</v>
      </c>
      <c r="E172" s="208" t="s">
        <v>1</v>
      </c>
      <c r="F172" s="209" t="s">
        <v>994</v>
      </c>
      <c r="G172" s="206"/>
      <c r="H172" s="210">
        <v>36.33</v>
      </c>
      <c r="I172" s="211"/>
      <c r="J172" s="206"/>
      <c r="K172" s="206"/>
      <c r="L172" s="212"/>
      <c r="M172" s="213"/>
      <c r="N172" s="214"/>
      <c r="O172" s="214"/>
      <c r="P172" s="214"/>
      <c r="Q172" s="214"/>
      <c r="R172" s="214"/>
      <c r="S172" s="214"/>
      <c r="T172" s="215"/>
      <c r="AT172" s="216" t="s">
        <v>155</v>
      </c>
      <c r="AU172" s="216" t="s">
        <v>88</v>
      </c>
      <c r="AV172" s="13" t="s">
        <v>88</v>
      </c>
      <c r="AW172" s="13" t="s">
        <v>34</v>
      </c>
      <c r="AX172" s="13" t="s">
        <v>79</v>
      </c>
      <c r="AY172" s="216" t="s">
        <v>146</v>
      </c>
    </row>
    <row r="173" spans="1:65" s="13" customFormat="1" ht="11.25">
      <c r="B173" s="205"/>
      <c r="C173" s="206"/>
      <c r="D173" s="207" t="s">
        <v>155</v>
      </c>
      <c r="E173" s="208" t="s">
        <v>1</v>
      </c>
      <c r="F173" s="209" t="s">
        <v>995</v>
      </c>
      <c r="G173" s="206"/>
      <c r="H173" s="210">
        <v>4.42</v>
      </c>
      <c r="I173" s="211"/>
      <c r="J173" s="206"/>
      <c r="K173" s="206"/>
      <c r="L173" s="212"/>
      <c r="M173" s="213"/>
      <c r="N173" s="214"/>
      <c r="O173" s="214"/>
      <c r="P173" s="214"/>
      <c r="Q173" s="214"/>
      <c r="R173" s="214"/>
      <c r="S173" s="214"/>
      <c r="T173" s="215"/>
      <c r="AT173" s="216" t="s">
        <v>155</v>
      </c>
      <c r="AU173" s="216" t="s">
        <v>88</v>
      </c>
      <c r="AV173" s="13" t="s">
        <v>88</v>
      </c>
      <c r="AW173" s="13" t="s">
        <v>34</v>
      </c>
      <c r="AX173" s="13" t="s">
        <v>79</v>
      </c>
      <c r="AY173" s="216" t="s">
        <v>146</v>
      </c>
    </row>
    <row r="174" spans="1:65" s="15" customFormat="1" ht="11.25">
      <c r="B174" s="227"/>
      <c r="C174" s="228"/>
      <c r="D174" s="207" t="s">
        <v>155</v>
      </c>
      <c r="E174" s="229" t="s">
        <v>1</v>
      </c>
      <c r="F174" s="230" t="s">
        <v>170</v>
      </c>
      <c r="G174" s="228"/>
      <c r="H174" s="231">
        <v>70.837999999999994</v>
      </c>
      <c r="I174" s="232"/>
      <c r="J174" s="228"/>
      <c r="K174" s="228"/>
      <c r="L174" s="233"/>
      <c r="M174" s="234"/>
      <c r="N174" s="235"/>
      <c r="O174" s="235"/>
      <c r="P174" s="235"/>
      <c r="Q174" s="235"/>
      <c r="R174" s="235"/>
      <c r="S174" s="235"/>
      <c r="T174" s="236"/>
      <c r="AT174" s="237" t="s">
        <v>155</v>
      </c>
      <c r="AU174" s="237" t="s">
        <v>88</v>
      </c>
      <c r="AV174" s="15" t="s">
        <v>153</v>
      </c>
      <c r="AW174" s="15" t="s">
        <v>34</v>
      </c>
      <c r="AX174" s="15" t="s">
        <v>86</v>
      </c>
      <c r="AY174" s="237" t="s">
        <v>146</v>
      </c>
    </row>
    <row r="175" spans="1:65" s="2" customFormat="1" ht="37.9" customHeight="1">
      <c r="A175" s="35"/>
      <c r="B175" s="36"/>
      <c r="C175" s="192" t="s">
        <v>241</v>
      </c>
      <c r="D175" s="192" t="s">
        <v>148</v>
      </c>
      <c r="E175" s="193" t="s">
        <v>285</v>
      </c>
      <c r="F175" s="194" t="s">
        <v>286</v>
      </c>
      <c r="G175" s="195" t="s">
        <v>183</v>
      </c>
      <c r="H175" s="196">
        <v>991.73199999999997</v>
      </c>
      <c r="I175" s="197"/>
      <c r="J175" s="198">
        <f>ROUND(I175*H175,2)</f>
        <v>0</v>
      </c>
      <c r="K175" s="194" t="s">
        <v>152</v>
      </c>
      <c r="L175" s="40"/>
      <c r="M175" s="199" t="s">
        <v>1</v>
      </c>
      <c r="N175" s="200" t="s">
        <v>44</v>
      </c>
      <c r="O175" s="72"/>
      <c r="P175" s="201">
        <f>O175*H175</f>
        <v>0</v>
      </c>
      <c r="Q175" s="201">
        <v>0</v>
      </c>
      <c r="R175" s="201">
        <f>Q175*H175</f>
        <v>0</v>
      </c>
      <c r="S175" s="201">
        <v>0</v>
      </c>
      <c r="T175" s="202">
        <f>S175*H175</f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203" t="s">
        <v>153</v>
      </c>
      <c r="AT175" s="203" t="s">
        <v>148</v>
      </c>
      <c r="AU175" s="203" t="s">
        <v>88</v>
      </c>
      <c r="AY175" s="18" t="s">
        <v>146</v>
      </c>
      <c r="BE175" s="204">
        <f>IF(N175="základní",J175,0)</f>
        <v>0</v>
      </c>
      <c r="BF175" s="204">
        <f>IF(N175="snížená",J175,0)</f>
        <v>0</v>
      </c>
      <c r="BG175" s="204">
        <f>IF(N175="zákl. přenesená",J175,0)</f>
        <v>0</v>
      </c>
      <c r="BH175" s="204">
        <f>IF(N175="sníž. přenesená",J175,0)</f>
        <v>0</v>
      </c>
      <c r="BI175" s="204">
        <f>IF(N175="nulová",J175,0)</f>
        <v>0</v>
      </c>
      <c r="BJ175" s="18" t="s">
        <v>86</v>
      </c>
      <c r="BK175" s="204">
        <f>ROUND(I175*H175,2)</f>
        <v>0</v>
      </c>
      <c r="BL175" s="18" t="s">
        <v>153</v>
      </c>
      <c r="BM175" s="203" t="s">
        <v>996</v>
      </c>
    </row>
    <row r="176" spans="1:65" s="14" customFormat="1" ht="11.25">
      <c r="B176" s="217"/>
      <c r="C176" s="218"/>
      <c r="D176" s="207" t="s">
        <v>155</v>
      </c>
      <c r="E176" s="219" t="s">
        <v>1</v>
      </c>
      <c r="F176" s="220" t="s">
        <v>288</v>
      </c>
      <c r="G176" s="218"/>
      <c r="H176" s="219" t="s">
        <v>1</v>
      </c>
      <c r="I176" s="221"/>
      <c r="J176" s="218"/>
      <c r="K176" s="218"/>
      <c r="L176" s="222"/>
      <c r="M176" s="223"/>
      <c r="N176" s="224"/>
      <c r="O176" s="224"/>
      <c r="P176" s="224"/>
      <c r="Q176" s="224"/>
      <c r="R176" s="224"/>
      <c r="S176" s="224"/>
      <c r="T176" s="225"/>
      <c r="AT176" s="226" t="s">
        <v>155</v>
      </c>
      <c r="AU176" s="226" t="s">
        <v>88</v>
      </c>
      <c r="AV176" s="14" t="s">
        <v>86</v>
      </c>
      <c r="AW176" s="14" t="s">
        <v>34</v>
      </c>
      <c r="AX176" s="14" t="s">
        <v>79</v>
      </c>
      <c r="AY176" s="226" t="s">
        <v>146</v>
      </c>
    </row>
    <row r="177" spans="1:65" s="13" customFormat="1" ht="11.25">
      <c r="B177" s="205"/>
      <c r="C177" s="206"/>
      <c r="D177" s="207" t="s">
        <v>155</v>
      </c>
      <c r="E177" s="208" t="s">
        <v>1</v>
      </c>
      <c r="F177" s="209" t="s">
        <v>997</v>
      </c>
      <c r="G177" s="206"/>
      <c r="H177" s="210">
        <v>991.73199999999997</v>
      </c>
      <c r="I177" s="211"/>
      <c r="J177" s="206"/>
      <c r="K177" s="206"/>
      <c r="L177" s="212"/>
      <c r="M177" s="213"/>
      <c r="N177" s="214"/>
      <c r="O177" s="214"/>
      <c r="P177" s="214"/>
      <c r="Q177" s="214"/>
      <c r="R177" s="214"/>
      <c r="S177" s="214"/>
      <c r="T177" s="215"/>
      <c r="AT177" s="216" t="s">
        <v>155</v>
      </c>
      <c r="AU177" s="216" t="s">
        <v>88</v>
      </c>
      <c r="AV177" s="13" t="s">
        <v>88</v>
      </c>
      <c r="AW177" s="13" t="s">
        <v>34</v>
      </c>
      <c r="AX177" s="13" t="s">
        <v>86</v>
      </c>
      <c r="AY177" s="216" t="s">
        <v>146</v>
      </c>
    </row>
    <row r="178" spans="1:65" s="2" customFormat="1" ht="44.25" customHeight="1">
      <c r="A178" s="35"/>
      <c r="B178" s="36"/>
      <c r="C178" s="192" t="s">
        <v>245</v>
      </c>
      <c r="D178" s="192" t="s">
        <v>148</v>
      </c>
      <c r="E178" s="193" t="s">
        <v>291</v>
      </c>
      <c r="F178" s="194" t="s">
        <v>292</v>
      </c>
      <c r="G178" s="195" t="s">
        <v>183</v>
      </c>
      <c r="H178" s="196">
        <v>70.837999999999994</v>
      </c>
      <c r="I178" s="197"/>
      <c r="J178" s="198">
        <f>ROUND(I178*H178,2)</f>
        <v>0</v>
      </c>
      <c r="K178" s="194" t="s">
        <v>152</v>
      </c>
      <c r="L178" s="40"/>
      <c r="M178" s="199" t="s">
        <v>1</v>
      </c>
      <c r="N178" s="200" t="s">
        <v>44</v>
      </c>
      <c r="O178" s="72"/>
      <c r="P178" s="201">
        <f>O178*H178</f>
        <v>0</v>
      </c>
      <c r="Q178" s="201">
        <v>0</v>
      </c>
      <c r="R178" s="201">
        <f>Q178*H178</f>
        <v>0</v>
      </c>
      <c r="S178" s="201">
        <v>0</v>
      </c>
      <c r="T178" s="202">
        <f>S178*H178</f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203" t="s">
        <v>153</v>
      </c>
      <c r="AT178" s="203" t="s">
        <v>148</v>
      </c>
      <c r="AU178" s="203" t="s">
        <v>88</v>
      </c>
      <c r="AY178" s="18" t="s">
        <v>146</v>
      </c>
      <c r="BE178" s="204">
        <f>IF(N178="základní",J178,0)</f>
        <v>0</v>
      </c>
      <c r="BF178" s="204">
        <f>IF(N178="snížená",J178,0)</f>
        <v>0</v>
      </c>
      <c r="BG178" s="204">
        <f>IF(N178="zákl. přenesená",J178,0)</f>
        <v>0</v>
      </c>
      <c r="BH178" s="204">
        <f>IF(N178="sníž. přenesená",J178,0)</f>
        <v>0</v>
      </c>
      <c r="BI178" s="204">
        <f>IF(N178="nulová",J178,0)</f>
        <v>0</v>
      </c>
      <c r="BJ178" s="18" t="s">
        <v>86</v>
      </c>
      <c r="BK178" s="204">
        <f>ROUND(I178*H178,2)</f>
        <v>0</v>
      </c>
      <c r="BL178" s="18" t="s">
        <v>153</v>
      </c>
      <c r="BM178" s="203" t="s">
        <v>998</v>
      </c>
    </row>
    <row r="179" spans="1:65" s="13" customFormat="1" ht="22.5">
      <c r="B179" s="205"/>
      <c r="C179" s="206"/>
      <c r="D179" s="207" t="s">
        <v>155</v>
      </c>
      <c r="E179" s="208" t="s">
        <v>1</v>
      </c>
      <c r="F179" s="209" t="s">
        <v>993</v>
      </c>
      <c r="G179" s="206"/>
      <c r="H179" s="210">
        <v>30.088000000000001</v>
      </c>
      <c r="I179" s="211"/>
      <c r="J179" s="206"/>
      <c r="K179" s="206"/>
      <c r="L179" s="212"/>
      <c r="M179" s="213"/>
      <c r="N179" s="214"/>
      <c r="O179" s="214"/>
      <c r="P179" s="214"/>
      <c r="Q179" s="214"/>
      <c r="R179" s="214"/>
      <c r="S179" s="214"/>
      <c r="T179" s="215"/>
      <c r="AT179" s="216" t="s">
        <v>155</v>
      </c>
      <c r="AU179" s="216" t="s">
        <v>88</v>
      </c>
      <c r="AV179" s="13" t="s">
        <v>88</v>
      </c>
      <c r="AW179" s="13" t="s">
        <v>34</v>
      </c>
      <c r="AX179" s="13" t="s">
        <v>79</v>
      </c>
      <c r="AY179" s="216" t="s">
        <v>146</v>
      </c>
    </row>
    <row r="180" spans="1:65" s="13" customFormat="1" ht="11.25">
      <c r="B180" s="205"/>
      <c r="C180" s="206"/>
      <c r="D180" s="207" t="s">
        <v>155</v>
      </c>
      <c r="E180" s="208" t="s">
        <v>1</v>
      </c>
      <c r="F180" s="209" t="s">
        <v>994</v>
      </c>
      <c r="G180" s="206"/>
      <c r="H180" s="210">
        <v>36.33</v>
      </c>
      <c r="I180" s="211"/>
      <c r="J180" s="206"/>
      <c r="K180" s="206"/>
      <c r="L180" s="212"/>
      <c r="M180" s="213"/>
      <c r="N180" s="214"/>
      <c r="O180" s="214"/>
      <c r="P180" s="214"/>
      <c r="Q180" s="214"/>
      <c r="R180" s="214"/>
      <c r="S180" s="214"/>
      <c r="T180" s="215"/>
      <c r="AT180" s="216" t="s">
        <v>155</v>
      </c>
      <c r="AU180" s="216" t="s">
        <v>88</v>
      </c>
      <c r="AV180" s="13" t="s">
        <v>88</v>
      </c>
      <c r="AW180" s="13" t="s">
        <v>34</v>
      </c>
      <c r="AX180" s="13" t="s">
        <v>79</v>
      </c>
      <c r="AY180" s="216" t="s">
        <v>146</v>
      </c>
    </row>
    <row r="181" spans="1:65" s="13" customFormat="1" ht="11.25">
      <c r="B181" s="205"/>
      <c r="C181" s="206"/>
      <c r="D181" s="207" t="s">
        <v>155</v>
      </c>
      <c r="E181" s="208" t="s">
        <v>1</v>
      </c>
      <c r="F181" s="209" t="s">
        <v>995</v>
      </c>
      <c r="G181" s="206"/>
      <c r="H181" s="210">
        <v>4.42</v>
      </c>
      <c r="I181" s="211"/>
      <c r="J181" s="206"/>
      <c r="K181" s="206"/>
      <c r="L181" s="212"/>
      <c r="M181" s="213"/>
      <c r="N181" s="214"/>
      <c r="O181" s="214"/>
      <c r="P181" s="214"/>
      <c r="Q181" s="214"/>
      <c r="R181" s="214"/>
      <c r="S181" s="214"/>
      <c r="T181" s="215"/>
      <c r="AT181" s="216" t="s">
        <v>155</v>
      </c>
      <c r="AU181" s="216" t="s">
        <v>88</v>
      </c>
      <c r="AV181" s="13" t="s">
        <v>88</v>
      </c>
      <c r="AW181" s="13" t="s">
        <v>34</v>
      </c>
      <c r="AX181" s="13" t="s">
        <v>79</v>
      </c>
      <c r="AY181" s="216" t="s">
        <v>146</v>
      </c>
    </row>
    <row r="182" spans="1:65" s="15" customFormat="1" ht="11.25">
      <c r="B182" s="227"/>
      <c r="C182" s="228"/>
      <c r="D182" s="207" t="s">
        <v>155</v>
      </c>
      <c r="E182" s="229" t="s">
        <v>1</v>
      </c>
      <c r="F182" s="230" t="s">
        <v>170</v>
      </c>
      <c r="G182" s="228"/>
      <c r="H182" s="231">
        <v>70.837999999999994</v>
      </c>
      <c r="I182" s="232"/>
      <c r="J182" s="228"/>
      <c r="K182" s="228"/>
      <c r="L182" s="233"/>
      <c r="M182" s="234"/>
      <c r="N182" s="235"/>
      <c r="O182" s="235"/>
      <c r="P182" s="235"/>
      <c r="Q182" s="235"/>
      <c r="R182" s="235"/>
      <c r="S182" s="235"/>
      <c r="T182" s="236"/>
      <c r="AT182" s="237" t="s">
        <v>155</v>
      </c>
      <c r="AU182" s="237" t="s">
        <v>88</v>
      </c>
      <c r="AV182" s="15" t="s">
        <v>153</v>
      </c>
      <c r="AW182" s="15" t="s">
        <v>34</v>
      </c>
      <c r="AX182" s="15" t="s">
        <v>86</v>
      </c>
      <c r="AY182" s="237" t="s">
        <v>146</v>
      </c>
    </row>
    <row r="183" spans="1:65" s="12" customFormat="1" ht="22.9" customHeight="1">
      <c r="B183" s="176"/>
      <c r="C183" s="177"/>
      <c r="D183" s="178" t="s">
        <v>78</v>
      </c>
      <c r="E183" s="190" t="s">
        <v>294</v>
      </c>
      <c r="F183" s="190" t="s">
        <v>295</v>
      </c>
      <c r="G183" s="177"/>
      <c r="H183" s="177"/>
      <c r="I183" s="180"/>
      <c r="J183" s="191">
        <f>BK183</f>
        <v>0</v>
      </c>
      <c r="K183" s="177"/>
      <c r="L183" s="182"/>
      <c r="M183" s="183"/>
      <c r="N183" s="184"/>
      <c r="O183" s="184"/>
      <c r="P183" s="185">
        <f>P184</f>
        <v>0</v>
      </c>
      <c r="Q183" s="184"/>
      <c r="R183" s="185">
        <f>R184</f>
        <v>0</v>
      </c>
      <c r="S183" s="184"/>
      <c r="T183" s="186">
        <f>T184</f>
        <v>0</v>
      </c>
      <c r="AR183" s="187" t="s">
        <v>86</v>
      </c>
      <c r="AT183" s="188" t="s">
        <v>78</v>
      </c>
      <c r="AU183" s="188" t="s">
        <v>86</v>
      </c>
      <c r="AY183" s="187" t="s">
        <v>146</v>
      </c>
      <c r="BK183" s="189">
        <f>BK184</f>
        <v>0</v>
      </c>
    </row>
    <row r="184" spans="1:65" s="2" customFormat="1" ht="37.9" customHeight="1">
      <c r="A184" s="35"/>
      <c r="B184" s="36"/>
      <c r="C184" s="192" t="s">
        <v>7</v>
      </c>
      <c r="D184" s="192" t="s">
        <v>148</v>
      </c>
      <c r="E184" s="193" t="s">
        <v>297</v>
      </c>
      <c r="F184" s="194" t="s">
        <v>298</v>
      </c>
      <c r="G184" s="195" t="s">
        <v>183</v>
      </c>
      <c r="H184" s="196">
        <v>64.129000000000005</v>
      </c>
      <c r="I184" s="197"/>
      <c r="J184" s="198">
        <f>ROUND(I184*H184,2)</f>
        <v>0</v>
      </c>
      <c r="K184" s="194" t="s">
        <v>152</v>
      </c>
      <c r="L184" s="40"/>
      <c r="M184" s="248" t="s">
        <v>1</v>
      </c>
      <c r="N184" s="249" t="s">
        <v>44</v>
      </c>
      <c r="O184" s="250"/>
      <c r="P184" s="251">
        <f>O184*H184</f>
        <v>0</v>
      </c>
      <c r="Q184" s="251">
        <v>0</v>
      </c>
      <c r="R184" s="251">
        <f>Q184*H184</f>
        <v>0</v>
      </c>
      <c r="S184" s="251">
        <v>0</v>
      </c>
      <c r="T184" s="252">
        <f>S184*H184</f>
        <v>0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203" t="s">
        <v>153</v>
      </c>
      <c r="AT184" s="203" t="s">
        <v>148</v>
      </c>
      <c r="AU184" s="203" t="s">
        <v>88</v>
      </c>
      <c r="AY184" s="18" t="s">
        <v>146</v>
      </c>
      <c r="BE184" s="204">
        <f>IF(N184="základní",J184,0)</f>
        <v>0</v>
      </c>
      <c r="BF184" s="204">
        <f>IF(N184="snížená",J184,0)</f>
        <v>0</v>
      </c>
      <c r="BG184" s="204">
        <f>IF(N184="zákl. přenesená",J184,0)</f>
        <v>0</v>
      </c>
      <c r="BH184" s="204">
        <f>IF(N184="sníž. přenesená",J184,0)</f>
        <v>0</v>
      </c>
      <c r="BI184" s="204">
        <f>IF(N184="nulová",J184,0)</f>
        <v>0</v>
      </c>
      <c r="BJ184" s="18" t="s">
        <v>86</v>
      </c>
      <c r="BK184" s="204">
        <f>ROUND(I184*H184,2)</f>
        <v>0</v>
      </c>
      <c r="BL184" s="18" t="s">
        <v>153</v>
      </c>
      <c r="BM184" s="203" t="s">
        <v>999</v>
      </c>
    </row>
    <row r="185" spans="1:65" s="2" customFormat="1" ht="6.95" customHeight="1">
      <c r="A185" s="35"/>
      <c r="B185" s="55"/>
      <c r="C185" s="56"/>
      <c r="D185" s="56"/>
      <c r="E185" s="56"/>
      <c r="F185" s="56"/>
      <c r="G185" s="56"/>
      <c r="H185" s="56"/>
      <c r="I185" s="56"/>
      <c r="J185" s="56"/>
      <c r="K185" s="56"/>
      <c r="L185" s="40"/>
      <c r="M185" s="35"/>
      <c r="O185" s="35"/>
      <c r="P185" s="35"/>
      <c r="Q185" s="35"/>
      <c r="R185" s="35"/>
      <c r="S185" s="35"/>
      <c r="T185" s="35"/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</row>
  </sheetData>
  <sheetProtection algorithmName="SHA-512" hashValue="X9PILMPYAHed2FOYhun2ktQ9opH1zgLLKu3RivJMXuwYaYsuRqethQry54equmVds+RwYKqUTEUBUZNniNN22Q==" saltValue="XvNUK6vZCxhNKUtKa9iL+qzlL1Pfv66d2rRP8lfpCz+kYafnERvH9ZwLN7x+98EekZLQVAQIIZ1QX/VlgdcsFQ==" spinCount="100000" sheet="1" objects="1" scenarios="1" formatColumns="0" formatRows="0" autoFilter="0"/>
  <autoFilter ref="C126:K184"/>
  <mergeCells count="12">
    <mergeCell ref="E119:H119"/>
    <mergeCell ref="L2:V2"/>
    <mergeCell ref="E85:H85"/>
    <mergeCell ref="E87:H87"/>
    <mergeCell ref="E89:H89"/>
    <mergeCell ref="E115:H115"/>
    <mergeCell ref="E117:H117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77"/>
  <sheetViews>
    <sheetView showGridLines="0" workbookViewId="0">
      <selection activeCell="A40" sqref="A40"/>
    </sheetView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12"/>
      <c r="M2" s="312"/>
      <c r="N2" s="312"/>
      <c r="O2" s="312"/>
      <c r="P2" s="312"/>
      <c r="Q2" s="312"/>
      <c r="R2" s="312"/>
      <c r="S2" s="312"/>
      <c r="T2" s="312"/>
      <c r="U2" s="312"/>
      <c r="V2" s="312"/>
      <c r="AT2" s="18" t="s">
        <v>111</v>
      </c>
    </row>
    <row r="3" spans="1:46" s="1" customFormat="1" ht="6.95" customHeight="1">
      <c r="B3" s="116"/>
      <c r="C3" s="117"/>
      <c r="D3" s="117"/>
      <c r="E3" s="117"/>
      <c r="F3" s="117"/>
      <c r="G3" s="117"/>
      <c r="H3" s="117"/>
      <c r="I3" s="117"/>
      <c r="J3" s="117"/>
      <c r="K3" s="117"/>
      <c r="L3" s="21"/>
      <c r="AT3" s="18" t="s">
        <v>88</v>
      </c>
    </row>
    <row r="4" spans="1:46" s="1" customFormat="1" ht="24.95" customHeight="1">
      <c r="B4" s="21"/>
      <c r="D4" s="118" t="s">
        <v>112</v>
      </c>
      <c r="L4" s="21"/>
      <c r="M4" s="119" t="s">
        <v>10</v>
      </c>
      <c r="AT4" s="18" t="s">
        <v>4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120" t="s">
        <v>16</v>
      </c>
      <c r="L6" s="21"/>
    </row>
    <row r="7" spans="1:46" s="1" customFormat="1" ht="26.25" customHeight="1">
      <c r="B7" s="21"/>
      <c r="E7" s="313" t="str">
        <f>'Rekapitulace stavby'!K6</f>
        <v>VD Josefův Důl, oprava a rekonstrukce venkovní kanalizace a objektů dozorství - opravná část</v>
      </c>
      <c r="F7" s="314"/>
      <c r="G7" s="314"/>
      <c r="H7" s="314"/>
      <c r="L7" s="21"/>
    </row>
    <row r="8" spans="1:46" s="2" customFormat="1" ht="12" customHeight="1">
      <c r="A8" s="35"/>
      <c r="B8" s="40"/>
      <c r="C8" s="35"/>
      <c r="D8" s="120" t="s">
        <v>113</v>
      </c>
      <c r="E8" s="35"/>
      <c r="F8" s="35"/>
      <c r="G8" s="35"/>
      <c r="H8" s="35"/>
      <c r="I8" s="35"/>
      <c r="J8" s="35"/>
      <c r="K8" s="35"/>
      <c r="L8" s="52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40"/>
      <c r="C9" s="35"/>
      <c r="D9" s="35"/>
      <c r="E9" s="316" t="s">
        <v>1000</v>
      </c>
      <c r="F9" s="315"/>
      <c r="G9" s="315"/>
      <c r="H9" s="315"/>
      <c r="I9" s="35"/>
      <c r="J9" s="35"/>
      <c r="K9" s="35"/>
      <c r="L9" s="52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1.25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52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20" t="s">
        <v>18</v>
      </c>
      <c r="E11" s="35"/>
      <c r="F11" s="111" t="s">
        <v>1</v>
      </c>
      <c r="G11" s="35"/>
      <c r="H11" s="35"/>
      <c r="I11" s="120" t="s">
        <v>19</v>
      </c>
      <c r="J11" s="111" t="s">
        <v>1</v>
      </c>
      <c r="K11" s="35"/>
      <c r="L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20" t="s">
        <v>20</v>
      </c>
      <c r="E12" s="35"/>
      <c r="F12" s="111" t="s">
        <v>21</v>
      </c>
      <c r="G12" s="35"/>
      <c r="H12" s="35"/>
      <c r="I12" s="120" t="s">
        <v>22</v>
      </c>
      <c r="J12" s="121" t="str">
        <f>'Rekapitulace stavby'!AN8</f>
        <v>22. 4. 2021</v>
      </c>
      <c r="K12" s="35"/>
      <c r="L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9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20" t="s">
        <v>24</v>
      </c>
      <c r="E14" s="35"/>
      <c r="F14" s="35"/>
      <c r="G14" s="35"/>
      <c r="H14" s="35"/>
      <c r="I14" s="120" t="s">
        <v>25</v>
      </c>
      <c r="J14" s="111" t="s">
        <v>1</v>
      </c>
      <c r="K14" s="35"/>
      <c r="L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11" t="s">
        <v>26</v>
      </c>
      <c r="F15" s="35"/>
      <c r="G15" s="35"/>
      <c r="H15" s="35"/>
      <c r="I15" s="120" t="s">
        <v>27</v>
      </c>
      <c r="J15" s="111" t="s">
        <v>1</v>
      </c>
      <c r="K15" s="35"/>
      <c r="L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5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20" t="s">
        <v>28</v>
      </c>
      <c r="E17" s="35"/>
      <c r="F17" s="35"/>
      <c r="G17" s="35"/>
      <c r="H17" s="35"/>
      <c r="I17" s="120" t="s">
        <v>25</v>
      </c>
      <c r="J17" s="31" t="str">
        <f>'Rekapitulace stavby'!AN13</f>
        <v>Vyplň údaj</v>
      </c>
      <c r="K17" s="35"/>
      <c r="L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17" t="str">
        <f>'Rekapitulace stavby'!E14</f>
        <v>Vyplň údaj</v>
      </c>
      <c r="F18" s="318"/>
      <c r="G18" s="318"/>
      <c r="H18" s="318"/>
      <c r="I18" s="120" t="s">
        <v>27</v>
      </c>
      <c r="J18" s="31" t="str">
        <f>'Rekapitulace stavby'!AN14</f>
        <v>Vyplň údaj</v>
      </c>
      <c r="K18" s="35"/>
      <c r="L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20" t="s">
        <v>30</v>
      </c>
      <c r="E20" s="35"/>
      <c r="F20" s="35"/>
      <c r="G20" s="35"/>
      <c r="H20" s="35"/>
      <c r="I20" s="120" t="s">
        <v>25</v>
      </c>
      <c r="J20" s="111" t="s">
        <v>31</v>
      </c>
      <c r="K20" s="35"/>
      <c r="L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11" t="s">
        <v>32</v>
      </c>
      <c r="F21" s="35"/>
      <c r="G21" s="35"/>
      <c r="H21" s="35"/>
      <c r="I21" s="120" t="s">
        <v>27</v>
      </c>
      <c r="J21" s="111" t="s">
        <v>33</v>
      </c>
      <c r="K21" s="35"/>
      <c r="L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20" t="s">
        <v>35</v>
      </c>
      <c r="E23" s="35"/>
      <c r="F23" s="35"/>
      <c r="G23" s="35"/>
      <c r="H23" s="35"/>
      <c r="I23" s="120" t="s">
        <v>25</v>
      </c>
      <c r="J23" s="111" t="s">
        <v>1</v>
      </c>
      <c r="K23" s="35"/>
      <c r="L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11" t="s">
        <v>36</v>
      </c>
      <c r="F24" s="35"/>
      <c r="G24" s="35"/>
      <c r="H24" s="35"/>
      <c r="I24" s="120" t="s">
        <v>27</v>
      </c>
      <c r="J24" s="111" t="s">
        <v>1</v>
      </c>
      <c r="K24" s="35"/>
      <c r="L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52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20" t="s">
        <v>37</v>
      </c>
      <c r="E26" s="35"/>
      <c r="F26" s="35"/>
      <c r="G26" s="35"/>
      <c r="H26" s="35"/>
      <c r="I26" s="35"/>
      <c r="J26" s="35"/>
      <c r="K26" s="35"/>
      <c r="L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71.25" customHeight="1">
      <c r="A27" s="122"/>
      <c r="B27" s="123"/>
      <c r="C27" s="122"/>
      <c r="D27" s="122"/>
      <c r="E27" s="319" t="s">
        <v>38</v>
      </c>
      <c r="F27" s="319"/>
      <c r="G27" s="319"/>
      <c r="H27" s="319"/>
      <c r="I27" s="122"/>
      <c r="J27" s="122"/>
      <c r="K27" s="122"/>
      <c r="L27" s="124"/>
      <c r="S27" s="122"/>
      <c r="T27" s="122"/>
      <c r="U27" s="122"/>
      <c r="V27" s="122"/>
      <c r="W27" s="122"/>
      <c r="X27" s="122"/>
      <c r="Y27" s="122"/>
      <c r="Z27" s="122"/>
      <c r="AA27" s="122"/>
      <c r="AB27" s="122"/>
      <c r="AC27" s="122"/>
      <c r="AD27" s="122"/>
      <c r="AE27" s="122"/>
    </row>
    <row r="28" spans="1:31" s="2" customFormat="1" ht="6.95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40"/>
      <c r="C29" s="35"/>
      <c r="D29" s="125"/>
      <c r="E29" s="125"/>
      <c r="F29" s="125"/>
      <c r="G29" s="125"/>
      <c r="H29" s="125"/>
      <c r="I29" s="125"/>
      <c r="J29" s="125"/>
      <c r="K29" s="125"/>
      <c r="L29" s="52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26" t="s">
        <v>39</v>
      </c>
      <c r="E30" s="35"/>
      <c r="F30" s="35"/>
      <c r="G30" s="35"/>
      <c r="H30" s="35"/>
      <c r="I30" s="35"/>
      <c r="J30" s="127">
        <f>ROUND(J123, 2)</f>
        <v>0</v>
      </c>
      <c r="K30" s="35"/>
      <c r="L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25"/>
      <c r="E31" s="125"/>
      <c r="F31" s="125"/>
      <c r="G31" s="125"/>
      <c r="H31" s="125"/>
      <c r="I31" s="125"/>
      <c r="J31" s="125"/>
      <c r="K31" s="125"/>
      <c r="L31" s="52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customHeight="1">
      <c r="A32" s="35"/>
      <c r="B32" s="40"/>
      <c r="C32" s="35"/>
      <c r="D32" s="35"/>
      <c r="E32" s="35"/>
      <c r="F32" s="128" t="s">
        <v>41</v>
      </c>
      <c r="G32" s="35"/>
      <c r="H32" s="35"/>
      <c r="I32" s="128" t="s">
        <v>40</v>
      </c>
      <c r="J32" s="128" t="s">
        <v>42</v>
      </c>
      <c r="K32" s="35"/>
      <c r="L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customHeight="1">
      <c r="A33" s="35"/>
      <c r="B33" s="40"/>
      <c r="C33" s="35"/>
      <c r="D33" s="129" t="s">
        <v>43</v>
      </c>
      <c r="E33" s="120" t="s">
        <v>44</v>
      </c>
      <c r="F33" s="130">
        <f>ROUND((SUM(BE123:BE176)),  2)</f>
        <v>0</v>
      </c>
      <c r="G33" s="35"/>
      <c r="H33" s="35"/>
      <c r="I33" s="131">
        <v>0.21</v>
      </c>
      <c r="J33" s="130">
        <f>ROUND(((SUM(BE123:BE176))*I33),  2)</f>
        <v>0</v>
      </c>
      <c r="K33" s="35"/>
      <c r="L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120" t="s">
        <v>45</v>
      </c>
      <c r="F34" s="130">
        <f>ROUND((SUM(BF123:BF176)),  2)</f>
        <v>0</v>
      </c>
      <c r="G34" s="35"/>
      <c r="H34" s="35"/>
      <c r="I34" s="131">
        <v>0.15</v>
      </c>
      <c r="J34" s="130">
        <f>ROUND(((SUM(BF123:BF176))*I34),  2)</f>
        <v>0</v>
      </c>
      <c r="K34" s="35"/>
      <c r="L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40"/>
      <c r="C35" s="35"/>
      <c r="D35" s="35"/>
      <c r="E35" s="120" t="s">
        <v>46</v>
      </c>
      <c r="F35" s="130">
        <f>ROUND((SUM(BG123:BG176)),  2)</f>
        <v>0</v>
      </c>
      <c r="G35" s="35"/>
      <c r="H35" s="35"/>
      <c r="I35" s="131">
        <v>0.21</v>
      </c>
      <c r="J35" s="130">
        <f>0</f>
        <v>0</v>
      </c>
      <c r="K35" s="35"/>
      <c r="L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hidden="1" customHeight="1">
      <c r="A36" s="35"/>
      <c r="B36" s="40"/>
      <c r="C36" s="35"/>
      <c r="D36" s="35"/>
      <c r="E36" s="120" t="s">
        <v>47</v>
      </c>
      <c r="F36" s="130">
        <f>ROUND((SUM(BH123:BH176)),  2)</f>
        <v>0</v>
      </c>
      <c r="G36" s="35"/>
      <c r="H36" s="35"/>
      <c r="I36" s="131">
        <v>0.15</v>
      </c>
      <c r="J36" s="130">
        <f>0</f>
        <v>0</v>
      </c>
      <c r="K36" s="35"/>
      <c r="L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20" t="s">
        <v>48</v>
      </c>
      <c r="F37" s="130">
        <f>ROUND((SUM(BI123:BI176)),  2)</f>
        <v>0</v>
      </c>
      <c r="G37" s="35"/>
      <c r="H37" s="35"/>
      <c r="I37" s="131">
        <v>0</v>
      </c>
      <c r="J37" s="130">
        <f>0</f>
        <v>0</v>
      </c>
      <c r="K37" s="35"/>
      <c r="L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5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32"/>
      <c r="D39" s="133" t="s">
        <v>49</v>
      </c>
      <c r="E39" s="134"/>
      <c r="F39" s="134"/>
      <c r="G39" s="135" t="s">
        <v>50</v>
      </c>
      <c r="H39" s="136" t="s">
        <v>51</v>
      </c>
      <c r="I39" s="134"/>
      <c r="J39" s="137">
        <f>SUM(J30:J37)</f>
        <v>0</v>
      </c>
      <c r="K39" s="138"/>
      <c r="L39" s="52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customHeight="1">
      <c r="A40" s="35"/>
      <c r="B40" s="40"/>
      <c r="C40" s="35"/>
      <c r="D40" s="35"/>
      <c r="E40" s="35"/>
      <c r="F40" s="35"/>
      <c r="G40" s="35"/>
      <c r="H40" s="35"/>
      <c r="I40" s="35"/>
      <c r="J40" s="35"/>
      <c r="K40" s="35"/>
      <c r="L40" s="52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1" customFormat="1" ht="14.45" customHeight="1">
      <c r="B41" s="21"/>
      <c r="L41" s="21"/>
    </row>
    <row r="42" spans="1:31" s="1" customFormat="1" ht="14.45" customHeight="1">
      <c r="B42" s="21"/>
      <c r="L42" s="21"/>
    </row>
    <row r="43" spans="1:31" s="1" customFormat="1" ht="14.45" customHeight="1">
      <c r="B43" s="21"/>
      <c r="L43" s="21"/>
    </row>
    <row r="44" spans="1:31" s="1" customFormat="1" ht="14.45" customHeight="1">
      <c r="B44" s="21"/>
      <c r="L44" s="21"/>
    </row>
    <row r="45" spans="1:31" s="1" customFormat="1" ht="14.45" customHeight="1">
      <c r="B45" s="21"/>
      <c r="L45" s="21"/>
    </row>
    <row r="46" spans="1:31" s="1" customFormat="1" ht="14.45" customHeight="1">
      <c r="B46" s="21"/>
      <c r="L46" s="21"/>
    </row>
    <row r="47" spans="1:31" s="1" customFormat="1" ht="14.45" customHeight="1">
      <c r="B47" s="21"/>
      <c r="L47" s="21"/>
    </row>
    <row r="48" spans="1:31" s="1" customFormat="1" ht="14.45" customHeight="1">
      <c r="B48" s="21"/>
      <c r="L48" s="21"/>
    </row>
    <row r="49" spans="1:31" s="1" customFormat="1" ht="14.45" customHeight="1">
      <c r="B49" s="21"/>
      <c r="L49" s="21"/>
    </row>
    <row r="50" spans="1:31" s="2" customFormat="1" ht="14.45" customHeight="1">
      <c r="B50" s="52"/>
      <c r="D50" s="139" t="s">
        <v>52</v>
      </c>
      <c r="E50" s="140"/>
      <c r="F50" s="140"/>
      <c r="G50" s="139" t="s">
        <v>53</v>
      </c>
      <c r="H50" s="140"/>
      <c r="I50" s="140"/>
      <c r="J50" s="140"/>
      <c r="K50" s="140"/>
      <c r="L50" s="52"/>
    </row>
    <row r="51" spans="1:31" ht="11.25">
      <c r="B51" s="21"/>
      <c r="L51" s="21"/>
    </row>
    <row r="52" spans="1:31" ht="11.25">
      <c r="B52" s="21"/>
      <c r="L52" s="21"/>
    </row>
    <row r="53" spans="1:31" ht="11.25">
      <c r="B53" s="21"/>
      <c r="L53" s="21"/>
    </row>
    <row r="54" spans="1:31" ht="11.25">
      <c r="B54" s="21"/>
      <c r="L54" s="21"/>
    </row>
    <row r="55" spans="1:31" ht="11.25">
      <c r="B55" s="21"/>
      <c r="L55" s="21"/>
    </row>
    <row r="56" spans="1:31" ht="11.25">
      <c r="B56" s="21"/>
      <c r="L56" s="21"/>
    </row>
    <row r="57" spans="1:31" ht="11.25">
      <c r="B57" s="21"/>
      <c r="L57" s="21"/>
    </row>
    <row r="58" spans="1:31" ht="11.25">
      <c r="B58" s="21"/>
      <c r="L58" s="21"/>
    </row>
    <row r="59" spans="1:31" ht="11.25">
      <c r="B59" s="21"/>
      <c r="L59" s="21"/>
    </row>
    <row r="60" spans="1:31" ht="11.25">
      <c r="B60" s="21"/>
      <c r="L60" s="21"/>
    </row>
    <row r="61" spans="1:31" s="2" customFormat="1" ht="12.75">
      <c r="A61" s="35"/>
      <c r="B61" s="40"/>
      <c r="C61" s="35"/>
      <c r="D61" s="141" t="s">
        <v>54</v>
      </c>
      <c r="E61" s="142"/>
      <c r="F61" s="143" t="s">
        <v>55</v>
      </c>
      <c r="G61" s="141" t="s">
        <v>54</v>
      </c>
      <c r="H61" s="142"/>
      <c r="I61" s="142"/>
      <c r="J61" s="144" t="s">
        <v>55</v>
      </c>
      <c r="K61" s="142"/>
      <c r="L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31" ht="11.25">
      <c r="B62" s="21"/>
      <c r="L62" s="21"/>
    </row>
    <row r="63" spans="1:31" ht="11.25">
      <c r="B63" s="21"/>
      <c r="L63" s="21"/>
    </row>
    <row r="64" spans="1:31" ht="11.25">
      <c r="B64" s="21"/>
      <c r="L64" s="21"/>
    </row>
    <row r="65" spans="1:31" s="2" customFormat="1" ht="12.75">
      <c r="A65" s="35"/>
      <c r="B65" s="40"/>
      <c r="C65" s="35"/>
      <c r="D65" s="139" t="s">
        <v>56</v>
      </c>
      <c r="E65" s="145"/>
      <c r="F65" s="145"/>
      <c r="G65" s="139" t="s">
        <v>57</v>
      </c>
      <c r="H65" s="145"/>
      <c r="I65" s="145"/>
      <c r="J65" s="145"/>
      <c r="K65" s="145"/>
      <c r="L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 ht="11.25">
      <c r="B66" s="21"/>
      <c r="L66" s="21"/>
    </row>
    <row r="67" spans="1:31" ht="11.25">
      <c r="B67" s="21"/>
      <c r="L67" s="21"/>
    </row>
    <row r="68" spans="1:31" ht="11.25">
      <c r="B68" s="21"/>
      <c r="L68" s="21"/>
    </row>
    <row r="69" spans="1:31" ht="11.25">
      <c r="B69" s="21"/>
      <c r="L69" s="21"/>
    </row>
    <row r="70" spans="1:31" ht="11.25">
      <c r="B70" s="21"/>
      <c r="L70" s="21"/>
    </row>
    <row r="71" spans="1:31" ht="11.25">
      <c r="B71" s="21"/>
      <c r="L71" s="21"/>
    </row>
    <row r="72" spans="1:31" ht="11.25">
      <c r="B72" s="21"/>
      <c r="L72" s="21"/>
    </row>
    <row r="73" spans="1:31" ht="11.25">
      <c r="B73" s="21"/>
      <c r="L73" s="21"/>
    </row>
    <row r="74" spans="1:31" ht="11.25">
      <c r="B74" s="21"/>
      <c r="L74" s="21"/>
    </row>
    <row r="75" spans="1:31" ht="11.25">
      <c r="B75" s="21"/>
      <c r="L75" s="21"/>
    </row>
    <row r="76" spans="1:31" s="2" customFormat="1" ht="12.75">
      <c r="A76" s="35"/>
      <c r="B76" s="40"/>
      <c r="C76" s="35"/>
      <c r="D76" s="141" t="s">
        <v>54</v>
      </c>
      <c r="E76" s="142"/>
      <c r="F76" s="143" t="s">
        <v>55</v>
      </c>
      <c r="G76" s="141" t="s">
        <v>54</v>
      </c>
      <c r="H76" s="142"/>
      <c r="I76" s="142"/>
      <c r="J76" s="144" t="s">
        <v>55</v>
      </c>
      <c r="K76" s="142"/>
      <c r="L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4.45" customHeight="1">
      <c r="A77" s="35"/>
      <c r="B77" s="146"/>
      <c r="C77" s="147"/>
      <c r="D77" s="147"/>
      <c r="E77" s="147"/>
      <c r="F77" s="147"/>
      <c r="G77" s="147"/>
      <c r="H77" s="147"/>
      <c r="I77" s="147"/>
      <c r="J77" s="147"/>
      <c r="K77" s="147"/>
      <c r="L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pans="1:47" s="2" customFormat="1" ht="6.95" customHeight="1">
      <c r="A81" s="35"/>
      <c r="B81" s="148"/>
      <c r="C81" s="149"/>
      <c r="D81" s="149"/>
      <c r="E81" s="149"/>
      <c r="F81" s="149"/>
      <c r="G81" s="149"/>
      <c r="H81" s="149"/>
      <c r="I81" s="149"/>
      <c r="J81" s="149"/>
      <c r="K81" s="149"/>
      <c r="L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47" s="2" customFormat="1" ht="24.95" customHeight="1">
      <c r="A82" s="35"/>
      <c r="B82" s="36"/>
      <c r="C82" s="24" t="s">
        <v>117</v>
      </c>
      <c r="D82" s="37"/>
      <c r="E82" s="37"/>
      <c r="F82" s="37"/>
      <c r="G82" s="37"/>
      <c r="H82" s="37"/>
      <c r="I82" s="37"/>
      <c r="J82" s="37"/>
      <c r="K82" s="37"/>
      <c r="L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47" s="2" customFormat="1" ht="6.95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47" s="2" customFormat="1" ht="12" customHeight="1">
      <c r="A84" s="35"/>
      <c r="B84" s="36"/>
      <c r="C84" s="30" t="s">
        <v>16</v>
      </c>
      <c r="D84" s="37"/>
      <c r="E84" s="37"/>
      <c r="F84" s="37"/>
      <c r="G84" s="37"/>
      <c r="H84" s="37"/>
      <c r="I84" s="37"/>
      <c r="J84" s="37"/>
      <c r="K84" s="37"/>
      <c r="L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47" s="2" customFormat="1" ht="26.25" customHeight="1">
      <c r="A85" s="35"/>
      <c r="B85" s="36"/>
      <c r="C85" s="37"/>
      <c r="D85" s="37"/>
      <c r="E85" s="320" t="str">
        <f>E7</f>
        <v>VD Josefův Důl, oprava a rekonstrukce venkovní kanalizace a objektů dozorství - opravná část</v>
      </c>
      <c r="F85" s="321"/>
      <c r="G85" s="321"/>
      <c r="H85" s="321"/>
      <c r="I85" s="37"/>
      <c r="J85" s="37"/>
      <c r="K85" s="37"/>
      <c r="L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47" s="2" customFormat="1" ht="12" customHeight="1">
      <c r="A86" s="35"/>
      <c r="B86" s="36"/>
      <c r="C86" s="30" t="s">
        <v>113</v>
      </c>
      <c r="D86" s="37"/>
      <c r="E86" s="37"/>
      <c r="F86" s="37"/>
      <c r="G86" s="37"/>
      <c r="H86" s="37"/>
      <c r="I86" s="37"/>
      <c r="J86" s="37"/>
      <c r="K86" s="37"/>
      <c r="L86" s="52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47" s="2" customFormat="1" ht="16.5" customHeight="1">
      <c r="A87" s="35"/>
      <c r="B87" s="36"/>
      <c r="C87" s="37"/>
      <c r="D87" s="37"/>
      <c r="E87" s="268" t="str">
        <f>E9</f>
        <v>03 - Vedlejší a ostatní náklady</v>
      </c>
      <c r="F87" s="322"/>
      <c r="G87" s="322"/>
      <c r="H87" s="322"/>
      <c r="I87" s="37"/>
      <c r="J87" s="37"/>
      <c r="K87" s="37"/>
      <c r="L87" s="52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47" s="2" customFormat="1" ht="6.95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52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47" s="2" customFormat="1" ht="12" customHeight="1">
      <c r="A89" s="35"/>
      <c r="B89" s="36"/>
      <c r="C89" s="30" t="s">
        <v>20</v>
      </c>
      <c r="D89" s="37"/>
      <c r="E89" s="37"/>
      <c r="F89" s="28" t="str">
        <f>F12</f>
        <v>VD Josefův Důl</v>
      </c>
      <c r="G89" s="37"/>
      <c r="H89" s="37"/>
      <c r="I89" s="30" t="s">
        <v>22</v>
      </c>
      <c r="J89" s="67" t="str">
        <f>IF(J12="","",J12)</f>
        <v>22. 4. 2021</v>
      </c>
      <c r="K89" s="37"/>
      <c r="L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47" s="2" customFormat="1" ht="6.95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47" s="2" customFormat="1" ht="15.2" customHeight="1">
      <c r="A91" s="35"/>
      <c r="B91" s="36"/>
      <c r="C91" s="30" t="s">
        <v>24</v>
      </c>
      <c r="D91" s="37"/>
      <c r="E91" s="37"/>
      <c r="F91" s="28" t="str">
        <f>E15</f>
        <v>Povodí Labe, státní podnik</v>
      </c>
      <c r="G91" s="37"/>
      <c r="H91" s="37"/>
      <c r="I91" s="30" t="s">
        <v>30</v>
      </c>
      <c r="J91" s="33" t="str">
        <f>E21</f>
        <v>Multiaqua s.r.o.</v>
      </c>
      <c r="K91" s="37"/>
      <c r="L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47" s="2" customFormat="1" ht="15.2" customHeight="1">
      <c r="A92" s="35"/>
      <c r="B92" s="36"/>
      <c r="C92" s="30" t="s">
        <v>28</v>
      </c>
      <c r="D92" s="37"/>
      <c r="E92" s="37"/>
      <c r="F92" s="28" t="str">
        <f>IF(E18="","",E18)</f>
        <v>Vyplň údaj</v>
      </c>
      <c r="G92" s="37"/>
      <c r="H92" s="37"/>
      <c r="I92" s="30" t="s">
        <v>35</v>
      </c>
      <c r="J92" s="33" t="str">
        <f>E24</f>
        <v>Pavel Romášek</v>
      </c>
      <c r="K92" s="37"/>
      <c r="L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47" s="2" customFormat="1" ht="10.35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47" s="2" customFormat="1" ht="29.25" customHeight="1">
      <c r="A94" s="35"/>
      <c r="B94" s="36"/>
      <c r="C94" s="150" t="s">
        <v>118</v>
      </c>
      <c r="D94" s="151"/>
      <c r="E94" s="151"/>
      <c r="F94" s="151"/>
      <c r="G94" s="151"/>
      <c r="H94" s="151"/>
      <c r="I94" s="151"/>
      <c r="J94" s="152" t="s">
        <v>119</v>
      </c>
      <c r="K94" s="151"/>
      <c r="L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47" s="2" customFormat="1" ht="10.35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52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pans="1:47" s="2" customFormat="1" ht="22.9" customHeight="1">
      <c r="A96" s="35"/>
      <c r="B96" s="36"/>
      <c r="C96" s="153" t="s">
        <v>120</v>
      </c>
      <c r="D96" s="37"/>
      <c r="E96" s="37"/>
      <c r="F96" s="37"/>
      <c r="G96" s="37"/>
      <c r="H96" s="37"/>
      <c r="I96" s="37"/>
      <c r="J96" s="85">
        <f>J123</f>
        <v>0</v>
      </c>
      <c r="K96" s="37"/>
      <c r="L96" s="52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8" t="s">
        <v>121</v>
      </c>
    </row>
    <row r="97" spans="1:31" s="9" customFormat="1" ht="24.95" customHeight="1">
      <c r="B97" s="154"/>
      <c r="C97" s="155"/>
      <c r="D97" s="156" t="s">
        <v>122</v>
      </c>
      <c r="E97" s="157"/>
      <c r="F97" s="157"/>
      <c r="G97" s="157"/>
      <c r="H97" s="157"/>
      <c r="I97" s="157"/>
      <c r="J97" s="158">
        <f>J124</f>
        <v>0</v>
      </c>
      <c r="K97" s="155"/>
      <c r="L97" s="159"/>
    </row>
    <row r="98" spans="1:31" s="10" customFormat="1" ht="19.899999999999999" customHeight="1">
      <c r="B98" s="160"/>
      <c r="C98" s="105"/>
      <c r="D98" s="161" t="s">
        <v>126</v>
      </c>
      <c r="E98" s="162"/>
      <c r="F98" s="162"/>
      <c r="G98" s="162"/>
      <c r="H98" s="162"/>
      <c r="I98" s="162"/>
      <c r="J98" s="163">
        <f>J125</f>
        <v>0</v>
      </c>
      <c r="K98" s="105"/>
      <c r="L98" s="164"/>
    </row>
    <row r="99" spans="1:31" s="9" customFormat="1" ht="24.95" customHeight="1">
      <c r="B99" s="154"/>
      <c r="C99" s="155"/>
      <c r="D99" s="156" t="s">
        <v>501</v>
      </c>
      <c r="E99" s="157"/>
      <c r="F99" s="157"/>
      <c r="G99" s="157"/>
      <c r="H99" s="157"/>
      <c r="I99" s="157"/>
      <c r="J99" s="158">
        <f>J126</f>
        <v>0</v>
      </c>
      <c r="K99" s="155"/>
      <c r="L99" s="159"/>
    </row>
    <row r="100" spans="1:31" s="10" customFormat="1" ht="19.899999999999999" customHeight="1">
      <c r="B100" s="160"/>
      <c r="C100" s="105"/>
      <c r="D100" s="161" t="s">
        <v>1001</v>
      </c>
      <c r="E100" s="162"/>
      <c r="F100" s="162"/>
      <c r="G100" s="162"/>
      <c r="H100" s="162"/>
      <c r="I100" s="162"/>
      <c r="J100" s="163">
        <f>J127</f>
        <v>0</v>
      </c>
      <c r="K100" s="105"/>
      <c r="L100" s="164"/>
    </row>
    <row r="101" spans="1:31" s="10" customFormat="1" ht="19.899999999999999" customHeight="1">
      <c r="B101" s="160"/>
      <c r="C101" s="105"/>
      <c r="D101" s="161" t="s">
        <v>1002</v>
      </c>
      <c r="E101" s="162"/>
      <c r="F101" s="162"/>
      <c r="G101" s="162"/>
      <c r="H101" s="162"/>
      <c r="I101" s="162"/>
      <c r="J101" s="163">
        <f>J157</f>
        <v>0</v>
      </c>
      <c r="K101" s="105"/>
      <c r="L101" s="164"/>
    </row>
    <row r="102" spans="1:31" s="10" customFormat="1" ht="19.899999999999999" customHeight="1">
      <c r="B102" s="160"/>
      <c r="C102" s="105"/>
      <c r="D102" s="161" t="s">
        <v>1003</v>
      </c>
      <c r="E102" s="162"/>
      <c r="F102" s="162"/>
      <c r="G102" s="162"/>
      <c r="H102" s="162"/>
      <c r="I102" s="162"/>
      <c r="J102" s="163">
        <f>J161</f>
        <v>0</v>
      </c>
      <c r="K102" s="105"/>
      <c r="L102" s="164"/>
    </row>
    <row r="103" spans="1:31" s="10" customFormat="1" ht="19.899999999999999" customHeight="1">
      <c r="B103" s="160"/>
      <c r="C103" s="105"/>
      <c r="D103" s="161" t="s">
        <v>1004</v>
      </c>
      <c r="E103" s="162"/>
      <c r="F103" s="162"/>
      <c r="G103" s="162"/>
      <c r="H103" s="162"/>
      <c r="I103" s="162"/>
      <c r="J103" s="163">
        <f>J164</f>
        <v>0</v>
      </c>
      <c r="K103" s="105"/>
      <c r="L103" s="164"/>
    </row>
    <row r="104" spans="1:31" s="2" customFormat="1" ht="21.75" customHeight="1">
      <c r="A104" s="35"/>
      <c r="B104" s="36"/>
      <c r="C104" s="37"/>
      <c r="D104" s="37"/>
      <c r="E104" s="37"/>
      <c r="F104" s="37"/>
      <c r="G104" s="37"/>
      <c r="H104" s="37"/>
      <c r="I104" s="37"/>
      <c r="J104" s="37"/>
      <c r="K104" s="37"/>
      <c r="L104" s="52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5" spans="1:31" s="2" customFormat="1" ht="6.95" customHeight="1">
      <c r="A105" s="35"/>
      <c r="B105" s="55"/>
      <c r="C105" s="56"/>
      <c r="D105" s="56"/>
      <c r="E105" s="56"/>
      <c r="F105" s="56"/>
      <c r="G105" s="56"/>
      <c r="H105" s="56"/>
      <c r="I105" s="56"/>
      <c r="J105" s="56"/>
      <c r="K105" s="56"/>
      <c r="L105" s="52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9" spans="1:31" s="2" customFormat="1" ht="6.95" customHeight="1">
      <c r="A109" s="35"/>
      <c r="B109" s="57"/>
      <c r="C109" s="58"/>
      <c r="D109" s="58"/>
      <c r="E109" s="58"/>
      <c r="F109" s="58"/>
      <c r="G109" s="58"/>
      <c r="H109" s="58"/>
      <c r="I109" s="58"/>
      <c r="J109" s="58"/>
      <c r="K109" s="58"/>
      <c r="L109" s="52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pans="1:31" s="2" customFormat="1" ht="24.95" customHeight="1">
      <c r="A110" s="35"/>
      <c r="B110" s="36"/>
      <c r="C110" s="24" t="s">
        <v>131</v>
      </c>
      <c r="D110" s="37"/>
      <c r="E110" s="37"/>
      <c r="F110" s="37"/>
      <c r="G110" s="37"/>
      <c r="H110" s="37"/>
      <c r="I110" s="37"/>
      <c r="J110" s="37"/>
      <c r="K110" s="37"/>
      <c r="L110" s="52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pans="1:31" s="2" customFormat="1" ht="6.95" customHeight="1">
      <c r="A111" s="35"/>
      <c r="B111" s="36"/>
      <c r="C111" s="37"/>
      <c r="D111" s="37"/>
      <c r="E111" s="37"/>
      <c r="F111" s="37"/>
      <c r="G111" s="37"/>
      <c r="H111" s="37"/>
      <c r="I111" s="37"/>
      <c r="J111" s="37"/>
      <c r="K111" s="37"/>
      <c r="L111" s="52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pans="1:31" s="2" customFormat="1" ht="12" customHeight="1">
      <c r="A112" s="35"/>
      <c r="B112" s="36"/>
      <c r="C112" s="30" t="s">
        <v>16</v>
      </c>
      <c r="D112" s="37"/>
      <c r="E112" s="37"/>
      <c r="F112" s="37"/>
      <c r="G112" s="37"/>
      <c r="H112" s="37"/>
      <c r="I112" s="37"/>
      <c r="J112" s="37"/>
      <c r="K112" s="37"/>
      <c r="L112" s="52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pans="1:65" s="2" customFormat="1" ht="26.25" customHeight="1">
      <c r="A113" s="35"/>
      <c r="B113" s="36"/>
      <c r="C113" s="37"/>
      <c r="D113" s="37"/>
      <c r="E113" s="320" t="str">
        <f>E7</f>
        <v>VD Josefův Důl, oprava a rekonstrukce venkovní kanalizace a objektů dozorství - opravná část</v>
      </c>
      <c r="F113" s="321"/>
      <c r="G113" s="321"/>
      <c r="H113" s="321"/>
      <c r="I113" s="37"/>
      <c r="J113" s="37"/>
      <c r="K113" s="37"/>
      <c r="L113" s="52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pans="1:65" s="2" customFormat="1" ht="12" customHeight="1">
      <c r="A114" s="35"/>
      <c r="B114" s="36"/>
      <c r="C114" s="30" t="s">
        <v>113</v>
      </c>
      <c r="D114" s="37"/>
      <c r="E114" s="37"/>
      <c r="F114" s="37"/>
      <c r="G114" s="37"/>
      <c r="H114" s="37"/>
      <c r="I114" s="37"/>
      <c r="J114" s="37"/>
      <c r="K114" s="37"/>
      <c r="L114" s="52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pans="1:65" s="2" customFormat="1" ht="16.5" customHeight="1">
      <c r="A115" s="35"/>
      <c r="B115" s="36"/>
      <c r="C115" s="37"/>
      <c r="D115" s="37"/>
      <c r="E115" s="268" t="str">
        <f>E9</f>
        <v>03 - Vedlejší a ostatní náklady</v>
      </c>
      <c r="F115" s="322"/>
      <c r="G115" s="322"/>
      <c r="H115" s="322"/>
      <c r="I115" s="37"/>
      <c r="J115" s="37"/>
      <c r="K115" s="37"/>
      <c r="L115" s="52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pans="1:65" s="2" customFormat="1" ht="6.95" customHeight="1">
      <c r="A116" s="35"/>
      <c r="B116" s="36"/>
      <c r="C116" s="37"/>
      <c r="D116" s="37"/>
      <c r="E116" s="37"/>
      <c r="F116" s="37"/>
      <c r="G116" s="37"/>
      <c r="H116" s="37"/>
      <c r="I116" s="37"/>
      <c r="J116" s="37"/>
      <c r="K116" s="37"/>
      <c r="L116" s="52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pans="1:65" s="2" customFormat="1" ht="12" customHeight="1">
      <c r="A117" s="35"/>
      <c r="B117" s="36"/>
      <c r="C117" s="30" t="s">
        <v>20</v>
      </c>
      <c r="D117" s="37"/>
      <c r="E117" s="37"/>
      <c r="F117" s="28" t="str">
        <f>F12</f>
        <v>VD Josefův Důl</v>
      </c>
      <c r="G117" s="37"/>
      <c r="H117" s="37"/>
      <c r="I117" s="30" t="s">
        <v>22</v>
      </c>
      <c r="J117" s="67" t="str">
        <f>IF(J12="","",J12)</f>
        <v>22. 4. 2021</v>
      </c>
      <c r="K117" s="37"/>
      <c r="L117" s="52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pans="1:65" s="2" customFormat="1" ht="6.95" customHeight="1">
      <c r="A118" s="35"/>
      <c r="B118" s="36"/>
      <c r="C118" s="37"/>
      <c r="D118" s="37"/>
      <c r="E118" s="37"/>
      <c r="F118" s="37"/>
      <c r="G118" s="37"/>
      <c r="H118" s="37"/>
      <c r="I118" s="37"/>
      <c r="J118" s="37"/>
      <c r="K118" s="37"/>
      <c r="L118" s="52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pans="1:65" s="2" customFormat="1" ht="15.2" customHeight="1">
      <c r="A119" s="35"/>
      <c r="B119" s="36"/>
      <c r="C119" s="30" t="s">
        <v>24</v>
      </c>
      <c r="D119" s="37"/>
      <c r="E119" s="37"/>
      <c r="F119" s="28" t="str">
        <f>E15</f>
        <v>Povodí Labe, státní podnik</v>
      </c>
      <c r="G119" s="37"/>
      <c r="H119" s="37"/>
      <c r="I119" s="30" t="s">
        <v>30</v>
      </c>
      <c r="J119" s="33" t="str">
        <f>E21</f>
        <v>Multiaqua s.r.o.</v>
      </c>
      <c r="K119" s="37"/>
      <c r="L119" s="52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pans="1:65" s="2" customFormat="1" ht="15.2" customHeight="1">
      <c r="A120" s="35"/>
      <c r="B120" s="36"/>
      <c r="C120" s="30" t="s">
        <v>28</v>
      </c>
      <c r="D120" s="37"/>
      <c r="E120" s="37"/>
      <c r="F120" s="28" t="str">
        <f>IF(E18="","",E18)</f>
        <v>Vyplň údaj</v>
      </c>
      <c r="G120" s="37"/>
      <c r="H120" s="37"/>
      <c r="I120" s="30" t="s">
        <v>35</v>
      </c>
      <c r="J120" s="33" t="str">
        <f>E24</f>
        <v>Pavel Romášek</v>
      </c>
      <c r="K120" s="37"/>
      <c r="L120" s="52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pans="1:65" s="2" customFormat="1" ht="10.35" customHeight="1">
      <c r="A121" s="35"/>
      <c r="B121" s="36"/>
      <c r="C121" s="37"/>
      <c r="D121" s="37"/>
      <c r="E121" s="37"/>
      <c r="F121" s="37"/>
      <c r="G121" s="37"/>
      <c r="H121" s="37"/>
      <c r="I121" s="37"/>
      <c r="J121" s="37"/>
      <c r="K121" s="37"/>
      <c r="L121" s="52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pans="1:65" s="11" customFormat="1" ht="29.25" customHeight="1">
      <c r="A122" s="165"/>
      <c r="B122" s="166"/>
      <c r="C122" s="167" t="s">
        <v>132</v>
      </c>
      <c r="D122" s="168" t="s">
        <v>64</v>
      </c>
      <c r="E122" s="168" t="s">
        <v>60</v>
      </c>
      <c r="F122" s="168" t="s">
        <v>61</v>
      </c>
      <c r="G122" s="168" t="s">
        <v>133</v>
      </c>
      <c r="H122" s="168" t="s">
        <v>134</v>
      </c>
      <c r="I122" s="168" t="s">
        <v>135</v>
      </c>
      <c r="J122" s="168" t="s">
        <v>119</v>
      </c>
      <c r="K122" s="169" t="s">
        <v>136</v>
      </c>
      <c r="L122" s="170"/>
      <c r="M122" s="76" t="s">
        <v>1</v>
      </c>
      <c r="N122" s="77" t="s">
        <v>43</v>
      </c>
      <c r="O122" s="77" t="s">
        <v>137</v>
      </c>
      <c r="P122" s="77" t="s">
        <v>138</v>
      </c>
      <c r="Q122" s="77" t="s">
        <v>139</v>
      </c>
      <c r="R122" s="77" t="s">
        <v>140</v>
      </c>
      <c r="S122" s="77" t="s">
        <v>141</v>
      </c>
      <c r="T122" s="78" t="s">
        <v>142</v>
      </c>
      <c r="U122" s="165"/>
      <c r="V122" s="165"/>
      <c r="W122" s="165"/>
      <c r="X122" s="165"/>
      <c r="Y122" s="165"/>
      <c r="Z122" s="165"/>
      <c r="AA122" s="165"/>
      <c r="AB122" s="165"/>
      <c r="AC122" s="165"/>
      <c r="AD122" s="165"/>
      <c r="AE122" s="165"/>
    </row>
    <row r="123" spans="1:65" s="2" customFormat="1" ht="22.9" customHeight="1">
      <c r="A123" s="35"/>
      <c r="B123" s="36"/>
      <c r="C123" s="83" t="s">
        <v>143</v>
      </c>
      <c r="D123" s="37"/>
      <c r="E123" s="37"/>
      <c r="F123" s="37"/>
      <c r="G123" s="37"/>
      <c r="H123" s="37"/>
      <c r="I123" s="37"/>
      <c r="J123" s="171">
        <f>BK123</f>
        <v>0</v>
      </c>
      <c r="K123" s="37"/>
      <c r="L123" s="40"/>
      <c r="M123" s="79"/>
      <c r="N123" s="172"/>
      <c r="O123" s="80"/>
      <c r="P123" s="173">
        <f>P124+P126</f>
        <v>0</v>
      </c>
      <c r="Q123" s="80"/>
      <c r="R123" s="173">
        <f>R124+R126</f>
        <v>0</v>
      </c>
      <c r="S123" s="80"/>
      <c r="T123" s="174">
        <f>T124+T126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T123" s="18" t="s">
        <v>78</v>
      </c>
      <c r="AU123" s="18" t="s">
        <v>121</v>
      </c>
      <c r="BK123" s="175">
        <f>BK124+BK126</f>
        <v>0</v>
      </c>
    </row>
    <row r="124" spans="1:65" s="12" customFormat="1" ht="25.9" customHeight="1">
      <c r="B124" s="176"/>
      <c r="C124" s="177"/>
      <c r="D124" s="178" t="s">
        <v>78</v>
      </c>
      <c r="E124" s="179" t="s">
        <v>144</v>
      </c>
      <c r="F124" s="179" t="s">
        <v>145</v>
      </c>
      <c r="G124" s="177"/>
      <c r="H124" s="177"/>
      <c r="I124" s="180"/>
      <c r="J124" s="181">
        <f>BK124</f>
        <v>0</v>
      </c>
      <c r="K124" s="177"/>
      <c r="L124" s="182"/>
      <c r="M124" s="183"/>
      <c r="N124" s="184"/>
      <c r="O124" s="184"/>
      <c r="P124" s="185">
        <f>P125</f>
        <v>0</v>
      </c>
      <c r="Q124" s="184"/>
      <c r="R124" s="185">
        <f>R125</f>
        <v>0</v>
      </c>
      <c r="S124" s="184"/>
      <c r="T124" s="186">
        <f>T125</f>
        <v>0</v>
      </c>
      <c r="AR124" s="187" t="s">
        <v>86</v>
      </c>
      <c r="AT124" s="188" t="s">
        <v>78</v>
      </c>
      <c r="AU124" s="188" t="s">
        <v>79</v>
      </c>
      <c r="AY124" s="187" t="s">
        <v>146</v>
      </c>
      <c r="BK124" s="189">
        <f>BK125</f>
        <v>0</v>
      </c>
    </row>
    <row r="125" spans="1:65" s="12" customFormat="1" ht="22.9" customHeight="1">
      <c r="B125" s="176"/>
      <c r="C125" s="177"/>
      <c r="D125" s="178" t="s">
        <v>78</v>
      </c>
      <c r="E125" s="190" t="s">
        <v>195</v>
      </c>
      <c r="F125" s="190" t="s">
        <v>249</v>
      </c>
      <c r="G125" s="177"/>
      <c r="H125" s="177"/>
      <c r="I125" s="180"/>
      <c r="J125" s="191">
        <f>BK125</f>
        <v>0</v>
      </c>
      <c r="K125" s="177"/>
      <c r="L125" s="182"/>
      <c r="M125" s="183"/>
      <c r="N125" s="184"/>
      <c r="O125" s="184"/>
      <c r="P125" s="185">
        <v>0</v>
      </c>
      <c r="Q125" s="184"/>
      <c r="R125" s="185">
        <v>0</v>
      </c>
      <c r="S125" s="184"/>
      <c r="T125" s="186">
        <v>0</v>
      </c>
      <c r="AR125" s="187" t="s">
        <v>86</v>
      </c>
      <c r="AT125" s="188" t="s">
        <v>78</v>
      </c>
      <c r="AU125" s="188" t="s">
        <v>86</v>
      </c>
      <c r="AY125" s="187" t="s">
        <v>146</v>
      </c>
      <c r="BK125" s="189">
        <v>0</v>
      </c>
    </row>
    <row r="126" spans="1:65" s="12" customFormat="1" ht="25.9" customHeight="1">
      <c r="B126" s="176"/>
      <c r="C126" s="177"/>
      <c r="D126" s="178" t="s">
        <v>78</v>
      </c>
      <c r="E126" s="179" t="s">
        <v>644</v>
      </c>
      <c r="F126" s="179" t="s">
        <v>645</v>
      </c>
      <c r="G126" s="177"/>
      <c r="H126" s="177"/>
      <c r="I126" s="180"/>
      <c r="J126" s="181">
        <f>BK126</f>
        <v>0</v>
      </c>
      <c r="K126" s="177"/>
      <c r="L126" s="182"/>
      <c r="M126" s="183"/>
      <c r="N126" s="184"/>
      <c r="O126" s="184"/>
      <c r="P126" s="185">
        <f>P127+P157+P161+P164</f>
        <v>0</v>
      </c>
      <c r="Q126" s="184"/>
      <c r="R126" s="185">
        <f>R127+R157+R161+R164</f>
        <v>0</v>
      </c>
      <c r="S126" s="184"/>
      <c r="T126" s="186">
        <f>T127+T157+T161+T164</f>
        <v>0</v>
      </c>
      <c r="AR126" s="187" t="s">
        <v>153</v>
      </c>
      <c r="AT126" s="188" t="s">
        <v>78</v>
      </c>
      <c r="AU126" s="188" t="s">
        <v>79</v>
      </c>
      <c r="AY126" s="187" t="s">
        <v>146</v>
      </c>
      <c r="BK126" s="189">
        <f>BK127+BK157+BK161+BK164</f>
        <v>0</v>
      </c>
    </row>
    <row r="127" spans="1:65" s="12" customFormat="1" ht="22.9" customHeight="1">
      <c r="B127" s="176"/>
      <c r="C127" s="177"/>
      <c r="D127" s="178" t="s">
        <v>78</v>
      </c>
      <c r="E127" s="190" t="s">
        <v>83</v>
      </c>
      <c r="F127" s="190" t="s">
        <v>1005</v>
      </c>
      <c r="G127" s="177"/>
      <c r="H127" s="177"/>
      <c r="I127" s="180"/>
      <c r="J127" s="191">
        <f>BK127</f>
        <v>0</v>
      </c>
      <c r="K127" s="177"/>
      <c r="L127" s="182"/>
      <c r="M127" s="183"/>
      <c r="N127" s="184"/>
      <c r="O127" s="184"/>
      <c r="P127" s="185">
        <f>SUM(P128:P156)</f>
        <v>0</v>
      </c>
      <c r="Q127" s="184"/>
      <c r="R127" s="185">
        <f>SUM(R128:R156)</f>
        <v>0</v>
      </c>
      <c r="S127" s="184"/>
      <c r="T127" s="186">
        <f>SUM(T128:T156)</f>
        <v>0</v>
      </c>
      <c r="AR127" s="187" t="s">
        <v>86</v>
      </c>
      <c r="AT127" s="188" t="s">
        <v>78</v>
      </c>
      <c r="AU127" s="188" t="s">
        <v>86</v>
      </c>
      <c r="AY127" s="187" t="s">
        <v>146</v>
      </c>
      <c r="BK127" s="189">
        <f>SUM(BK128:BK156)</f>
        <v>0</v>
      </c>
    </row>
    <row r="128" spans="1:65" s="2" customFormat="1" ht="24.2" customHeight="1">
      <c r="A128" s="35"/>
      <c r="B128" s="36"/>
      <c r="C128" s="192" t="s">
        <v>86</v>
      </c>
      <c r="D128" s="192" t="s">
        <v>148</v>
      </c>
      <c r="E128" s="193" t="s">
        <v>1006</v>
      </c>
      <c r="F128" s="194" t="s">
        <v>1007</v>
      </c>
      <c r="G128" s="195" t="s">
        <v>1008</v>
      </c>
      <c r="H128" s="196">
        <v>1</v>
      </c>
      <c r="I128" s="197"/>
      <c r="J128" s="198">
        <f>ROUND(I128*H128,2)</f>
        <v>0</v>
      </c>
      <c r="K128" s="194" t="s">
        <v>1</v>
      </c>
      <c r="L128" s="40"/>
      <c r="M128" s="199" t="s">
        <v>1</v>
      </c>
      <c r="N128" s="200" t="s">
        <v>44</v>
      </c>
      <c r="O128" s="72"/>
      <c r="P128" s="201">
        <f>O128*H128</f>
        <v>0</v>
      </c>
      <c r="Q128" s="201">
        <v>0</v>
      </c>
      <c r="R128" s="201">
        <f>Q128*H128</f>
        <v>0</v>
      </c>
      <c r="S128" s="201">
        <v>0</v>
      </c>
      <c r="T128" s="202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03" t="s">
        <v>153</v>
      </c>
      <c r="AT128" s="203" t="s">
        <v>148</v>
      </c>
      <c r="AU128" s="203" t="s">
        <v>88</v>
      </c>
      <c r="AY128" s="18" t="s">
        <v>146</v>
      </c>
      <c r="BE128" s="204">
        <f>IF(N128="základní",J128,0)</f>
        <v>0</v>
      </c>
      <c r="BF128" s="204">
        <f>IF(N128="snížená",J128,0)</f>
        <v>0</v>
      </c>
      <c r="BG128" s="204">
        <f>IF(N128="zákl. přenesená",J128,0)</f>
        <v>0</v>
      </c>
      <c r="BH128" s="204">
        <f>IF(N128="sníž. přenesená",J128,0)</f>
        <v>0</v>
      </c>
      <c r="BI128" s="204">
        <f>IF(N128="nulová",J128,0)</f>
        <v>0</v>
      </c>
      <c r="BJ128" s="18" t="s">
        <v>86</v>
      </c>
      <c r="BK128" s="204">
        <f>ROUND(I128*H128,2)</f>
        <v>0</v>
      </c>
      <c r="BL128" s="18" t="s">
        <v>153</v>
      </c>
      <c r="BM128" s="203" t="s">
        <v>88</v>
      </c>
    </row>
    <row r="129" spans="2:51" s="14" customFormat="1" ht="22.5">
      <c r="B129" s="217"/>
      <c r="C129" s="218"/>
      <c r="D129" s="207" t="s">
        <v>155</v>
      </c>
      <c r="E129" s="219" t="s">
        <v>1</v>
      </c>
      <c r="F129" s="220" t="s">
        <v>1009</v>
      </c>
      <c r="G129" s="218"/>
      <c r="H129" s="219" t="s">
        <v>1</v>
      </c>
      <c r="I129" s="221"/>
      <c r="J129" s="218"/>
      <c r="K129" s="218"/>
      <c r="L129" s="222"/>
      <c r="M129" s="223"/>
      <c r="N129" s="224"/>
      <c r="O129" s="224"/>
      <c r="P129" s="224"/>
      <c r="Q129" s="224"/>
      <c r="R129" s="224"/>
      <c r="S129" s="224"/>
      <c r="T129" s="225"/>
      <c r="AT129" s="226" t="s">
        <v>155</v>
      </c>
      <c r="AU129" s="226" t="s">
        <v>88</v>
      </c>
      <c r="AV129" s="14" t="s">
        <v>86</v>
      </c>
      <c r="AW129" s="14" t="s">
        <v>34</v>
      </c>
      <c r="AX129" s="14" t="s">
        <v>79</v>
      </c>
      <c r="AY129" s="226" t="s">
        <v>146</v>
      </c>
    </row>
    <row r="130" spans="2:51" s="14" customFormat="1" ht="11.25">
      <c r="B130" s="217"/>
      <c r="C130" s="218"/>
      <c r="D130" s="207" t="s">
        <v>155</v>
      </c>
      <c r="E130" s="219" t="s">
        <v>1</v>
      </c>
      <c r="F130" s="220" t="s">
        <v>1010</v>
      </c>
      <c r="G130" s="218"/>
      <c r="H130" s="219" t="s">
        <v>1</v>
      </c>
      <c r="I130" s="221"/>
      <c r="J130" s="218"/>
      <c r="K130" s="218"/>
      <c r="L130" s="222"/>
      <c r="M130" s="223"/>
      <c r="N130" s="224"/>
      <c r="O130" s="224"/>
      <c r="P130" s="224"/>
      <c r="Q130" s="224"/>
      <c r="R130" s="224"/>
      <c r="S130" s="224"/>
      <c r="T130" s="225"/>
      <c r="AT130" s="226" t="s">
        <v>155</v>
      </c>
      <c r="AU130" s="226" t="s">
        <v>88</v>
      </c>
      <c r="AV130" s="14" t="s">
        <v>86</v>
      </c>
      <c r="AW130" s="14" t="s">
        <v>34</v>
      </c>
      <c r="AX130" s="14" t="s">
        <v>79</v>
      </c>
      <c r="AY130" s="226" t="s">
        <v>146</v>
      </c>
    </row>
    <row r="131" spans="2:51" s="14" customFormat="1" ht="22.5">
      <c r="B131" s="217"/>
      <c r="C131" s="218"/>
      <c r="D131" s="207" t="s">
        <v>155</v>
      </c>
      <c r="E131" s="219" t="s">
        <v>1</v>
      </c>
      <c r="F131" s="220" t="s">
        <v>1011</v>
      </c>
      <c r="G131" s="218"/>
      <c r="H131" s="219" t="s">
        <v>1</v>
      </c>
      <c r="I131" s="221"/>
      <c r="J131" s="218"/>
      <c r="K131" s="218"/>
      <c r="L131" s="222"/>
      <c r="M131" s="223"/>
      <c r="N131" s="224"/>
      <c r="O131" s="224"/>
      <c r="P131" s="224"/>
      <c r="Q131" s="224"/>
      <c r="R131" s="224"/>
      <c r="S131" s="224"/>
      <c r="T131" s="225"/>
      <c r="AT131" s="226" t="s">
        <v>155</v>
      </c>
      <c r="AU131" s="226" t="s">
        <v>88</v>
      </c>
      <c r="AV131" s="14" t="s">
        <v>86</v>
      </c>
      <c r="AW131" s="14" t="s">
        <v>34</v>
      </c>
      <c r="AX131" s="14" t="s">
        <v>79</v>
      </c>
      <c r="AY131" s="226" t="s">
        <v>146</v>
      </c>
    </row>
    <row r="132" spans="2:51" s="14" customFormat="1" ht="22.5">
      <c r="B132" s="217"/>
      <c r="C132" s="218"/>
      <c r="D132" s="207" t="s">
        <v>155</v>
      </c>
      <c r="E132" s="219" t="s">
        <v>1</v>
      </c>
      <c r="F132" s="220" t="s">
        <v>1012</v>
      </c>
      <c r="G132" s="218"/>
      <c r="H132" s="219" t="s">
        <v>1</v>
      </c>
      <c r="I132" s="221"/>
      <c r="J132" s="218"/>
      <c r="K132" s="218"/>
      <c r="L132" s="222"/>
      <c r="M132" s="223"/>
      <c r="N132" s="224"/>
      <c r="O132" s="224"/>
      <c r="P132" s="224"/>
      <c r="Q132" s="224"/>
      <c r="R132" s="224"/>
      <c r="S132" s="224"/>
      <c r="T132" s="225"/>
      <c r="AT132" s="226" t="s">
        <v>155</v>
      </c>
      <c r="AU132" s="226" t="s">
        <v>88</v>
      </c>
      <c r="AV132" s="14" t="s">
        <v>86</v>
      </c>
      <c r="AW132" s="14" t="s">
        <v>34</v>
      </c>
      <c r="AX132" s="14" t="s">
        <v>79</v>
      </c>
      <c r="AY132" s="226" t="s">
        <v>146</v>
      </c>
    </row>
    <row r="133" spans="2:51" s="14" customFormat="1" ht="22.5">
      <c r="B133" s="217"/>
      <c r="C133" s="218"/>
      <c r="D133" s="207" t="s">
        <v>155</v>
      </c>
      <c r="E133" s="219" t="s">
        <v>1</v>
      </c>
      <c r="F133" s="220" t="s">
        <v>1013</v>
      </c>
      <c r="G133" s="218"/>
      <c r="H133" s="219" t="s">
        <v>1</v>
      </c>
      <c r="I133" s="221"/>
      <c r="J133" s="218"/>
      <c r="K133" s="218"/>
      <c r="L133" s="222"/>
      <c r="M133" s="223"/>
      <c r="N133" s="224"/>
      <c r="O133" s="224"/>
      <c r="P133" s="224"/>
      <c r="Q133" s="224"/>
      <c r="R133" s="224"/>
      <c r="S133" s="224"/>
      <c r="T133" s="225"/>
      <c r="AT133" s="226" t="s">
        <v>155</v>
      </c>
      <c r="AU133" s="226" t="s">
        <v>88</v>
      </c>
      <c r="AV133" s="14" t="s">
        <v>86</v>
      </c>
      <c r="AW133" s="14" t="s">
        <v>34</v>
      </c>
      <c r="AX133" s="14" t="s">
        <v>79</v>
      </c>
      <c r="AY133" s="226" t="s">
        <v>146</v>
      </c>
    </row>
    <row r="134" spans="2:51" s="14" customFormat="1" ht="33.75">
      <c r="B134" s="217"/>
      <c r="C134" s="218"/>
      <c r="D134" s="207" t="s">
        <v>155</v>
      </c>
      <c r="E134" s="219" t="s">
        <v>1</v>
      </c>
      <c r="F134" s="220" t="s">
        <v>1014</v>
      </c>
      <c r="G134" s="218"/>
      <c r="H134" s="219" t="s">
        <v>1</v>
      </c>
      <c r="I134" s="221"/>
      <c r="J134" s="218"/>
      <c r="K134" s="218"/>
      <c r="L134" s="222"/>
      <c r="M134" s="223"/>
      <c r="N134" s="224"/>
      <c r="O134" s="224"/>
      <c r="P134" s="224"/>
      <c r="Q134" s="224"/>
      <c r="R134" s="224"/>
      <c r="S134" s="224"/>
      <c r="T134" s="225"/>
      <c r="AT134" s="226" t="s">
        <v>155</v>
      </c>
      <c r="AU134" s="226" t="s">
        <v>88</v>
      </c>
      <c r="AV134" s="14" t="s">
        <v>86</v>
      </c>
      <c r="AW134" s="14" t="s">
        <v>34</v>
      </c>
      <c r="AX134" s="14" t="s">
        <v>79</v>
      </c>
      <c r="AY134" s="226" t="s">
        <v>146</v>
      </c>
    </row>
    <row r="135" spans="2:51" s="14" customFormat="1" ht="22.5">
      <c r="B135" s="217"/>
      <c r="C135" s="218"/>
      <c r="D135" s="207" t="s">
        <v>155</v>
      </c>
      <c r="E135" s="219" t="s">
        <v>1</v>
      </c>
      <c r="F135" s="220" t="s">
        <v>1015</v>
      </c>
      <c r="G135" s="218"/>
      <c r="H135" s="219" t="s">
        <v>1</v>
      </c>
      <c r="I135" s="221"/>
      <c r="J135" s="218"/>
      <c r="K135" s="218"/>
      <c r="L135" s="222"/>
      <c r="M135" s="223"/>
      <c r="N135" s="224"/>
      <c r="O135" s="224"/>
      <c r="P135" s="224"/>
      <c r="Q135" s="224"/>
      <c r="R135" s="224"/>
      <c r="S135" s="224"/>
      <c r="T135" s="225"/>
      <c r="AT135" s="226" t="s">
        <v>155</v>
      </c>
      <c r="AU135" s="226" t="s">
        <v>88</v>
      </c>
      <c r="AV135" s="14" t="s">
        <v>86</v>
      </c>
      <c r="AW135" s="14" t="s">
        <v>34</v>
      </c>
      <c r="AX135" s="14" t="s">
        <v>79</v>
      </c>
      <c r="AY135" s="226" t="s">
        <v>146</v>
      </c>
    </row>
    <row r="136" spans="2:51" s="14" customFormat="1" ht="11.25">
      <c r="B136" s="217"/>
      <c r="C136" s="218"/>
      <c r="D136" s="207" t="s">
        <v>155</v>
      </c>
      <c r="E136" s="219" t="s">
        <v>1</v>
      </c>
      <c r="F136" s="220" t="s">
        <v>1016</v>
      </c>
      <c r="G136" s="218"/>
      <c r="H136" s="219" t="s">
        <v>1</v>
      </c>
      <c r="I136" s="221"/>
      <c r="J136" s="218"/>
      <c r="K136" s="218"/>
      <c r="L136" s="222"/>
      <c r="M136" s="223"/>
      <c r="N136" s="224"/>
      <c r="O136" s="224"/>
      <c r="P136" s="224"/>
      <c r="Q136" s="224"/>
      <c r="R136" s="224"/>
      <c r="S136" s="224"/>
      <c r="T136" s="225"/>
      <c r="AT136" s="226" t="s">
        <v>155</v>
      </c>
      <c r="AU136" s="226" t="s">
        <v>88</v>
      </c>
      <c r="AV136" s="14" t="s">
        <v>86</v>
      </c>
      <c r="AW136" s="14" t="s">
        <v>34</v>
      </c>
      <c r="AX136" s="14" t="s">
        <v>79</v>
      </c>
      <c r="AY136" s="226" t="s">
        <v>146</v>
      </c>
    </row>
    <row r="137" spans="2:51" s="14" customFormat="1" ht="33.75">
      <c r="B137" s="217"/>
      <c r="C137" s="218"/>
      <c r="D137" s="207" t="s">
        <v>155</v>
      </c>
      <c r="E137" s="219" t="s">
        <v>1</v>
      </c>
      <c r="F137" s="220" t="s">
        <v>1017</v>
      </c>
      <c r="G137" s="218"/>
      <c r="H137" s="219" t="s">
        <v>1</v>
      </c>
      <c r="I137" s="221"/>
      <c r="J137" s="218"/>
      <c r="K137" s="218"/>
      <c r="L137" s="222"/>
      <c r="M137" s="223"/>
      <c r="N137" s="224"/>
      <c r="O137" s="224"/>
      <c r="P137" s="224"/>
      <c r="Q137" s="224"/>
      <c r="R137" s="224"/>
      <c r="S137" s="224"/>
      <c r="T137" s="225"/>
      <c r="AT137" s="226" t="s">
        <v>155</v>
      </c>
      <c r="AU137" s="226" t="s">
        <v>88</v>
      </c>
      <c r="AV137" s="14" t="s">
        <v>86</v>
      </c>
      <c r="AW137" s="14" t="s">
        <v>34</v>
      </c>
      <c r="AX137" s="14" t="s">
        <v>79</v>
      </c>
      <c r="AY137" s="226" t="s">
        <v>146</v>
      </c>
    </row>
    <row r="138" spans="2:51" s="14" customFormat="1" ht="22.5">
      <c r="B138" s="217"/>
      <c r="C138" s="218"/>
      <c r="D138" s="207" t="s">
        <v>155</v>
      </c>
      <c r="E138" s="219" t="s">
        <v>1</v>
      </c>
      <c r="F138" s="220" t="s">
        <v>1018</v>
      </c>
      <c r="G138" s="218"/>
      <c r="H138" s="219" t="s">
        <v>1</v>
      </c>
      <c r="I138" s="221"/>
      <c r="J138" s="218"/>
      <c r="K138" s="218"/>
      <c r="L138" s="222"/>
      <c r="M138" s="223"/>
      <c r="N138" s="224"/>
      <c r="O138" s="224"/>
      <c r="P138" s="224"/>
      <c r="Q138" s="224"/>
      <c r="R138" s="224"/>
      <c r="S138" s="224"/>
      <c r="T138" s="225"/>
      <c r="AT138" s="226" t="s">
        <v>155</v>
      </c>
      <c r="AU138" s="226" t="s">
        <v>88</v>
      </c>
      <c r="AV138" s="14" t="s">
        <v>86</v>
      </c>
      <c r="AW138" s="14" t="s">
        <v>34</v>
      </c>
      <c r="AX138" s="14" t="s">
        <v>79</v>
      </c>
      <c r="AY138" s="226" t="s">
        <v>146</v>
      </c>
    </row>
    <row r="139" spans="2:51" s="14" customFormat="1" ht="22.5">
      <c r="B139" s="217"/>
      <c r="C139" s="218"/>
      <c r="D139" s="207" t="s">
        <v>155</v>
      </c>
      <c r="E139" s="219" t="s">
        <v>1</v>
      </c>
      <c r="F139" s="220" t="s">
        <v>1019</v>
      </c>
      <c r="G139" s="218"/>
      <c r="H139" s="219" t="s">
        <v>1</v>
      </c>
      <c r="I139" s="221"/>
      <c r="J139" s="218"/>
      <c r="K139" s="218"/>
      <c r="L139" s="222"/>
      <c r="M139" s="223"/>
      <c r="N139" s="224"/>
      <c r="O139" s="224"/>
      <c r="P139" s="224"/>
      <c r="Q139" s="224"/>
      <c r="R139" s="224"/>
      <c r="S139" s="224"/>
      <c r="T139" s="225"/>
      <c r="AT139" s="226" t="s">
        <v>155</v>
      </c>
      <c r="AU139" s="226" t="s">
        <v>88</v>
      </c>
      <c r="AV139" s="14" t="s">
        <v>86</v>
      </c>
      <c r="AW139" s="14" t="s">
        <v>34</v>
      </c>
      <c r="AX139" s="14" t="s">
        <v>79</v>
      </c>
      <c r="AY139" s="226" t="s">
        <v>146</v>
      </c>
    </row>
    <row r="140" spans="2:51" s="14" customFormat="1" ht="33.75">
      <c r="B140" s="217"/>
      <c r="C140" s="218"/>
      <c r="D140" s="207" t="s">
        <v>155</v>
      </c>
      <c r="E140" s="219" t="s">
        <v>1</v>
      </c>
      <c r="F140" s="220" t="s">
        <v>1020</v>
      </c>
      <c r="G140" s="218"/>
      <c r="H140" s="219" t="s">
        <v>1</v>
      </c>
      <c r="I140" s="221"/>
      <c r="J140" s="218"/>
      <c r="K140" s="218"/>
      <c r="L140" s="222"/>
      <c r="M140" s="223"/>
      <c r="N140" s="224"/>
      <c r="O140" s="224"/>
      <c r="P140" s="224"/>
      <c r="Q140" s="224"/>
      <c r="R140" s="224"/>
      <c r="S140" s="224"/>
      <c r="T140" s="225"/>
      <c r="AT140" s="226" t="s">
        <v>155</v>
      </c>
      <c r="AU140" s="226" t="s">
        <v>88</v>
      </c>
      <c r="AV140" s="14" t="s">
        <v>86</v>
      </c>
      <c r="AW140" s="14" t="s">
        <v>34</v>
      </c>
      <c r="AX140" s="14" t="s">
        <v>79</v>
      </c>
      <c r="AY140" s="226" t="s">
        <v>146</v>
      </c>
    </row>
    <row r="141" spans="2:51" s="14" customFormat="1" ht="33.75">
      <c r="B141" s="217"/>
      <c r="C141" s="218"/>
      <c r="D141" s="207" t="s">
        <v>155</v>
      </c>
      <c r="E141" s="219" t="s">
        <v>1</v>
      </c>
      <c r="F141" s="220" t="s">
        <v>1021</v>
      </c>
      <c r="G141" s="218"/>
      <c r="H141" s="219" t="s">
        <v>1</v>
      </c>
      <c r="I141" s="221"/>
      <c r="J141" s="218"/>
      <c r="K141" s="218"/>
      <c r="L141" s="222"/>
      <c r="M141" s="223"/>
      <c r="N141" s="224"/>
      <c r="O141" s="224"/>
      <c r="P141" s="224"/>
      <c r="Q141" s="224"/>
      <c r="R141" s="224"/>
      <c r="S141" s="224"/>
      <c r="T141" s="225"/>
      <c r="AT141" s="226" t="s">
        <v>155</v>
      </c>
      <c r="AU141" s="226" t="s">
        <v>88</v>
      </c>
      <c r="AV141" s="14" t="s">
        <v>86</v>
      </c>
      <c r="AW141" s="14" t="s">
        <v>34</v>
      </c>
      <c r="AX141" s="14" t="s">
        <v>79</v>
      </c>
      <c r="AY141" s="226" t="s">
        <v>146</v>
      </c>
    </row>
    <row r="142" spans="2:51" s="14" customFormat="1" ht="22.5">
      <c r="B142" s="217"/>
      <c r="C142" s="218"/>
      <c r="D142" s="207" t="s">
        <v>155</v>
      </c>
      <c r="E142" s="219" t="s">
        <v>1</v>
      </c>
      <c r="F142" s="220" t="s">
        <v>1022</v>
      </c>
      <c r="G142" s="218"/>
      <c r="H142" s="219" t="s">
        <v>1</v>
      </c>
      <c r="I142" s="221"/>
      <c r="J142" s="218"/>
      <c r="K142" s="218"/>
      <c r="L142" s="222"/>
      <c r="M142" s="223"/>
      <c r="N142" s="224"/>
      <c r="O142" s="224"/>
      <c r="P142" s="224"/>
      <c r="Q142" s="224"/>
      <c r="R142" s="224"/>
      <c r="S142" s="224"/>
      <c r="T142" s="225"/>
      <c r="AT142" s="226" t="s">
        <v>155</v>
      </c>
      <c r="AU142" s="226" t="s">
        <v>88</v>
      </c>
      <c r="AV142" s="14" t="s">
        <v>86</v>
      </c>
      <c r="AW142" s="14" t="s">
        <v>34</v>
      </c>
      <c r="AX142" s="14" t="s">
        <v>79</v>
      </c>
      <c r="AY142" s="226" t="s">
        <v>146</v>
      </c>
    </row>
    <row r="143" spans="2:51" s="13" customFormat="1" ht="11.25">
      <c r="B143" s="205"/>
      <c r="C143" s="206"/>
      <c r="D143" s="207" t="s">
        <v>155</v>
      </c>
      <c r="E143" s="208" t="s">
        <v>1</v>
      </c>
      <c r="F143" s="209" t="s">
        <v>86</v>
      </c>
      <c r="G143" s="206"/>
      <c r="H143" s="210">
        <v>1</v>
      </c>
      <c r="I143" s="211"/>
      <c r="J143" s="206"/>
      <c r="K143" s="206"/>
      <c r="L143" s="212"/>
      <c r="M143" s="213"/>
      <c r="N143" s="214"/>
      <c r="O143" s="214"/>
      <c r="P143" s="214"/>
      <c r="Q143" s="214"/>
      <c r="R143" s="214"/>
      <c r="S143" s="214"/>
      <c r="T143" s="215"/>
      <c r="AT143" s="216" t="s">
        <v>155</v>
      </c>
      <c r="AU143" s="216" t="s">
        <v>88</v>
      </c>
      <c r="AV143" s="13" t="s">
        <v>88</v>
      </c>
      <c r="AW143" s="13" t="s">
        <v>34</v>
      </c>
      <c r="AX143" s="13" t="s">
        <v>79</v>
      </c>
      <c r="AY143" s="216" t="s">
        <v>146</v>
      </c>
    </row>
    <row r="144" spans="2:51" s="15" customFormat="1" ht="11.25">
      <c r="B144" s="227"/>
      <c r="C144" s="228"/>
      <c r="D144" s="207" t="s">
        <v>155</v>
      </c>
      <c r="E144" s="229" t="s">
        <v>1</v>
      </c>
      <c r="F144" s="230" t="s">
        <v>170</v>
      </c>
      <c r="G144" s="228"/>
      <c r="H144" s="231">
        <v>1</v>
      </c>
      <c r="I144" s="232"/>
      <c r="J144" s="228"/>
      <c r="K144" s="228"/>
      <c r="L144" s="233"/>
      <c r="M144" s="234"/>
      <c r="N144" s="235"/>
      <c r="O144" s="235"/>
      <c r="P144" s="235"/>
      <c r="Q144" s="235"/>
      <c r="R144" s="235"/>
      <c r="S144" s="235"/>
      <c r="T144" s="236"/>
      <c r="AT144" s="237" t="s">
        <v>155</v>
      </c>
      <c r="AU144" s="237" t="s">
        <v>88</v>
      </c>
      <c r="AV144" s="15" t="s">
        <v>153</v>
      </c>
      <c r="AW144" s="15" t="s">
        <v>34</v>
      </c>
      <c r="AX144" s="15" t="s">
        <v>86</v>
      </c>
      <c r="AY144" s="237" t="s">
        <v>146</v>
      </c>
    </row>
    <row r="145" spans="1:65" s="2" customFormat="1" ht="16.5" customHeight="1">
      <c r="A145" s="35"/>
      <c r="B145" s="36"/>
      <c r="C145" s="192" t="s">
        <v>88</v>
      </c>
      <c r="D145" s="192" t="s">
        <v>148</v>
      </c>
      <c r="E145" s="193" t="s">
        <v>1023</v>
      </c>
      <c r="F145" s="194" t="s">
        <v>1024</v>
      </c>
      <c r="G145" s="195" t="s">
        <v>1008</v>
      </c>
      <c r="H145" s="196">
        <v>1</v>
      </c>
      <c r="I145" s="197"/>
      <c r="J145" s="198">
        <f>ROUND(I145*H145,2)</f>
        <v>0</v>
      </c>
      <c r="K145" s="194" t="s">
        <v>1</v>
      </c>
      <c r="L145" s="40"/>
      <c r="M145" s="199" t="s">
        <v>1</v>
      </c>
      <c r="N145" s="200" t="s">
        <v>44</v>
      </c>
      <c r="O145" s="72"/>
      <c r="P145" s="201">
        <f>O145*H145</f>
        <v>0</v>
      </c>
      <c r="Q145" s="201">
        <v>0</v>
      </c>
      <c r="R145" s="201">
        <f>Q145*H145</f>
        <v>0</v>
      </c>
      <c r="S145" s="201">
        <v>0</v>
      </c>
      <c r="T145" s="202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03" t="s">
        <v>153</v>
      </c>
      <c r="AT145" s="203" t="s">
        <v>148</v>
      </c>
      <c r="AU145" s="203" t="s">
        <v>88</v>
      </c>
      <c r="AY145" s="18" t="s">
        <v>146</v>
      </c>
      <c r="BE145" s="204">
        <f>IF(N145="základní",J145,0)</f>
        <v>0</v>
      </c>
      <c r="BF145" s="204">
        <f>IF(N145="snížená",J145,0)</f>
        <v>0</v>
      </c>
      <c r="BG145" s="204">
        <f>IF(N145="zákl. přenesená",J145,0)</f>
        <v>0</v>
      </c>
      <c r="BH145" s="204">
        <f>IF(N145="sníž. přenesená",J145,0)</f>
        <v>0</v>
      </c>
      <c r="BI145" s="204">
        <f>IF(N145="nulová",J145,0)</f>
        <v>0</v>
      </c>
      <c r="BJ145" s="18" t="s">
        <v>86</v>
      </c>
      <c r="BK145" s="204">
        <f>ROUND(I145*H145,2)</f>
        <v>0</v>
      </c>
      <c r="BL145" s="18" t="s">
        <v>153</v>
      </c>
      <c r="BM145" s="203" t="s">
        <v>153</v>
      </c>
    </row>
    <row r="146" spans="1:65" s="14" customFormat="1" ht="11.25">
      <c r="B146" s="217"/>
      <c r="C146" s="218"/>
      <c r="D146" s="207" t="s">
        <v>155</v>
      </c>
      <c r="E146" s="219" t="s">
        <v>1</v>
      </c>
      <c r="F146" s="220" t="s">
        <v>1025</v>
      </c>
      <c r="G146" s="218"/>
      <c r="H146" s="219" t="s">
        <v>1</v>
      </c>
      <c r="I146" s="221"/>
      <c r="J146" s="218"/>
      <c r="K146" s="218"/>
      <c r="L146" s="222"/>
      <c r="M146" s="223"/>
      <c r="N146" s="224"/>
      <c r="O146" s="224"/>
      <c r="P146" s="224"/>
      <c r="Q146" s="224"/>
      <c r="R146" s="224"/>
      <c r="S146" s="224"/>
      <c r="T146" s="225"/>
      <c r="AT146" s="226" t="s">
        <v>155</v>
      </c>
      <c r="AU146" s="226" t="s">
        <v>88</v>
      </c>
      <c r="AV146" s="14" t="s">
        <v>86</v>
      </c>
      <c r="AW146" s="14" t="s">
        <v>34</v>
      </c>
      <c r="AX146" s="14" t="s">
        <v>79</v>
      </c>
      <c r="AY146" s="226" t="s">
        <v>146</v>
      </c>
    </row>
    <row r="147" spans="1:65" s="13" customFormat="1" ht="11.25">
      <c r="B147" s="205"/>
      <c r="C147" s="206"/>
      <c r="D147" s="207" t="s">
        <v>155</v>
      </c>
      <c r="E147" s="208" t="s">
        <v>1</v>
      </c>
      <c r="F147" s="209" t="s">
        <v>86</v>
      </c>
      <c r="G147" s="206"/>
      <c r="H147" s="210">
        <v>1</v>
      </c>
      <c r="I147" s="211"/>
      <c r="J147" s="206"/>
      <c r="K147" s="206"/>
      <c r="L147" s="212"/>
      <c r="M147" s="213"/>
      <c r="N147" s="214"/>
      <c r="O147" s="214"/>
      <c r="P147" s="214"/>
      <c r="Q147" s="214"/>
      <c r="R147" s="214"/>
      <c r="S147" s="214"/>
      <c r="T147" s="215"/>
      <c r="AT147" s="216" t="s">
        <v>155</v>
      </c>
      <c r="AU147" s="216" t="s">
        <v>88</v>
      </c>
      <c r="AV147" s="13" t="s">
        <v>88</v>
      </c>
      <c r="AW147" s="13" t="s">
        <v>34</v>
      </c>
      <c r="AX147" s="13" t="s">
        <v>79</v>
      </c>
      <c r="AY147" s="216" t="s">
        <v>146</v>
      </c>
    </row>
    <row r="148" spans="1:65" s="15" customFormat="1" ht="11.25">
      <c r="B148" s="227"/>
      <c r="C148" s="228"/>
      <c r="D148" s="207" t="s">
        <v>155</v>
      </c>
      <c r="E148" s="229" t="s">
        <v>1</v>
      </c>
      <c r="F148" s="230" t="s">
        <v>170</v>
      </c>
      <c r="G148" s="228"/>
      <c r="H148" s="231">
        <v>1</v>
      </c>
      <c r="I148" s="232"/>
      <c r="J148" s="228"/>
      <c r="K148" s="228"/>
      <c r="L148" s="233"/>
      <c r="M148" s="234"/>
      <c r="N148" s="235"/>
      <c r="O148" s="235"/>
      <c r="P148" s="235"/>
      <c r="Q148" s="235"/>
      <c r="R148" s="235"/>
      <c r="S148" s="235"/>
      <c r="T148" s="236"/>
      <c r="AT148" s="237" t="s">
        <v>155</v>
      </c>
      <c r="AU148" s="237" t="s">
        <v>88</v>
      </c>
      <c r="AV148" s="15" t="s">
        <v>153</v>
      </c>
      <c r="AW148" s="15" t="s">
        <v>34</v>
      </c>
      <c r="AX148" s="15" t="s">
        <v>86</v>
      </c>
      <c r="AY148" s="237" t="s">
        <v>146</v>
      </c>
    </row>
    <row r="149" spans="1:65" s="2" customFormat="1" ht="33" customHeight="1">
      <c r="A149" s="35"/>
      <c r="B149" s="36"/>
      <c r="C149" s="192" t="s">
        <v>162</v>
      </c>
      <c r="D149" s="192" t="s">
        <v>148</v>
      </c>
      <c r="E149" s="193" t="s">
        <v>1026</v>
      </c>
      <c r="F149" s="194" t="s">
        <v>1027</v>
      </c>
      <c r="G149" s="195" t="s">
        <v>1008</v>
      </c>
      <c r="H149" s="196">
        <v>1</v>
      </c>
      <c r="I149" s="197"/>
      <c r="J149" s="198">
        <f>ROUND(I149*H149,2)</f>
        <v>0</v>
      </c>
      <c r="K149" s="194" t="s">
        <v>1</v>
      </c>
      <c r="L149" s="40"/>
      <c r="M149" s="199" t="s">
        <v>1</v>
      </c>
      <c r="N149" s="200" t="s">
        <v>44</v>
      </c>
      <c r="O149" s="72"/>
      <c r="P149" s="201">
        <f>O149*H149</f>
        <v>0</v>
      </c>
      <c r="Q149" s="201">
        <v>0</v>
      </c>
      <c r="R149" s="201">
        <f>Q149*H149</f>
        <v>0</v>
      </c>
      <c r="S149" s="201">
        <v>0</v>
      </c>
      <c r="T149" s="202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03" t="s">
        <v>153</v>
      </c>
      <c r="AT149" s="203" t="s">
        <v>148</v>
      </c>
      <c r="AU149" s="203" t="s">
        <v>88</v>
      </c>
      <c r="AY149" s="18" t="s">
        <v>146</v>
      </c>
      <c r="BE149" s="204">
        <f>IF(N149="základní",J149,0)</f>
        <v>0</v>
      </c>
      <c r="BF149" s="204">
        <f>IF(N149="snížená",J149,0)</f>
        <v>0</v>
      </c>
      <c r="BG149" s="204">
        <f>IF(N149="zákl. přenesená",J149,0)</f>
        <v>0</v>
      </c>
      <c r="BH149" s="204">
        <f>IF(N149="sníž. přenesená",J149,0)</f>
        <v>0</v>
      </c>
      <c r="BI149" s="204">
        <f>IF(N149="nulová",J149,0)</f>
        <v>0</v>
      </c>
      <c r="BJ149" s="18" t="s">
        <v>86</v>
      </c>
      <c r="BK149" s="204">
        <f>ROUND(I149*H149,2)</f>
        <v>0</v>
      </c>
      <c r="BL149" s="18" t="s">
        <v>153</v>
      </c>
      <c r="BM149" s="203" t="s">
        <v>180</v>
      </c>
    </row>
    <row r="150" spans="1:65" s="14" customFormat="1" ht="11.25">
      <c r="B150" s="217"/>
      <c r="C150" s="218"/>
      <c r="D150" s="207" t="s">
        <v>155</v>
      </c>
      <c r="E150" s="219" t="s">
        <v>1</v>
      </c>
      <c r="F150" s="220" t="s">
        <v>1028</v>
      </c>
      <c r="G150" s="218"/>
      <c r="H150" s="219" t="s">
        <v>1</v>
      </c>
      <c r="I150" s="221"/>
      <c r="J150" s="218"/>
      <c r="K150" s="218"/>
      <c r="L150" s="222"/>
      <c r="M150" s="223"/>
      <c r="N150" s="224"/>
      <c r="O150" s="224"/>
      <c r="P150" s="224"/>
      <c r="Q150" s="224"/>
      <c r="R150" s="224"/>
      <c r="S150" s="224"/>
      <c r="T150" s="225"/>
      <c r="AT150" s="226" t="s">
        <v>155</v>
      </c>
      <c r="AU150" s="226" t="s">
        <v>88</v>
      </c>
      <c r="AV150" s="14" t="s">
        <v>86</v>
      </c>
      <c r="AW150" s="14" t="s">
        <v>34</v>
      </c>
      <c r="AX150" s="14" t="s">
        <v>79</v>
      </c>
      <c r="AY150" s="226" t="s">
        <v>146</v>
      </c>
    </row>
    <row r="151" spans="1:65" s="13" customFormat="1" ht="11.25">
      <c r="B151" s="205"/>
      <c r="C151" s="206"/>
      <c r="D151" s="207" t="s">
        <v>155</v>
      </c>
      <c r="E151" s="208" t="s">
        <v>1</v>
      </c>
      <c r="F151" s="209" t="s">
        <v>86</v>
      </c>
      <c r="G151" s="206"/>
      <c r="H151" s="210">
        <v>1</v>
      </c>
      <c r="I151" s="211"/>
      <c r="J151" s="206"/>
      <c r="K151" s="206"/>
      <c r="L151" s="212"/>
      <c r="M151" s="213"/>
      <c r="N151" s="214"/>
      <c r="O151" s="214"/>
      <c r="P151" s="214"/>
      <c r="Q151" s="214"/>
      <c r="R151" s="214"/>
      <c r="S151" s="214"/>
      <c r="T151" s="215"/>
      <c r="AT151" s="216" t="s">
        <v>155</v>
      </c>
      <c r="AU151" s="216" t="s">
        <v>88</v>
      </c>
      <c r="AV151" s="13" t="s">
        <v>88</v>
      </c>
      <c r="AW151" s="13" t="s">
        <v>34</v>
      </c>
      <c r="AX151" s="13" t="s">
        <v>79</v>
      </c>
      <c r="AY151" s="216" t="s">
        <v>146</v>
      </c>
    </row>
    <row r="152" spans="1:65" s="15" customFormat="1" ht="11.25">
      <c r="B152" s="227"/>
      <c r="C152" s="228"/>
      <c r="D152" s="207" t="s">
        <v>155</v>
      </c>
      <c r="E152" s="229" t="s">
        <v>1</v>
      </c>
      <c r="F152" s="230" t="s">
        <v>170</v>
      </c>
      <c r="G152" s="228"/>
      <c r="H152" s="231">
        <v>1</v>
      </c>
      <c r="I152" s="232"/>
      <c r="J152" s="228"/>
      <c r="K152" s="228"/>
      <c r="L152" s="233"/>
      <c r="M152" s="234"/>
      <c r="N152" s="235"/>
      <c r="O152" s="235"/>
      <c r="P152" s="235"/>
      <c r="Q152" s="235"/>
      <c r="R152" s="235"/>
      <c r="S152" s="235"/>
      <c r="T152" s="236"/>
      <c r="AT152" s="237" t="s">
        <v>155</v>
      </c>
      <c r="AU152" s="237" t="s">
        <v>88</v>
      </c>
      <c r="AV152" s="15" t="s">
        <v>153</v>
      </c>
      <c r="AW152" s="15" t="s">
        <v>34</v>
      </c>
      <c r="AX152" s="15" t="s">
        <v>86</v>
      </c>
      <c r="AY152" s="237" t="s">
        <v>146</v>
      </c>
    </row>
    <row r="153" spans="1:65" s="2" customFormat="1" ht="24.2" customHeight="1">
      <c r="A153" s="35"/>
      <c r="B153" s="36"/>
      <c r="C153" s="192" t="s">
        <v>153</v>
      </c>
      <c r="D153" s="192" t="s">
        <v>148</v>
      </c>
      <c r="E153" s="193" t="s">
        <v>1029</v>
      </c>
      <c r="F153" s="194" t="s">
        <v>1030</v>
      </c>
      <c r="G153" s="195" t="s">
        <v>1008</v>
      </c>
      <c r="H153" s="196">
        <v>1</v>
      </c>
      <c r="I153" s="197"/>
      <c r="J153" s="198">
        <f>ROUND(I153*H153,2)</f>
        <v>0</v>
      </c>
      <c r="K153" s="194" t="s">
        <v>1</v>
      </c>
      <c r="L153" s="40"/>
      <c r="M153" s="199" t="s">
        <v>1</v>
      </c>
      <c r="N153" s="200" t="s">
        <v>44</v>
      </c>
      <c r="O153" s="72"/>
      <c r="P153" s="201">
        <f>O153*H153</f>
        <v>0</v>
      </c>
      <c r="Q153" s="201">
        <v>0</v>
      </c>
      <c r="R153" s="201">
        <f>Q153*H153</f>
        <v>0</v>
      </c>
      <c r="S153" s="201">
        <v>0</v>
      </c>
      <c r="T153" s="202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03" t="s">
        <v>153</v>
      </c>
      <c r="AT153" s="203" t="s">
        <v>148</v>
      </c>
      <c r="AU153" s="203" t="s">
        <v>88</v>
      </c>
      <c r="AY153" s="18" t="s">
        <v>146</v>
      </c>
      <c r="BE153" s="204">
        <f>IF(N153="základní",J153,0)</f>
        <v>0</v>
      </c>
      <c r="BF153" s="204">
        <f>IF(N153="snížená",J153,0)</f>
        <v>0</v>
      </c>
      <c r="BG153" s="204">
        <f>IF(N153="zákl. přenesená",J153,0)</f>
        <v>0</v>
      </c>
      <c r="BH153" s="204">
        <f>IF(N153="sníž. přenesená",J153,0)</f>
        <v>0</v>
      </c>
      <c r="BI153" s="204">
        <f>IF(N153="nulová",J153,0)</f>
        <v>0</v>
      </c>
      <c r="BJ153" s="18" t="s">
        <v>86</v>
      </c>
      <c r="BK153" s="204">
        <f>ROUND(I153*H153,2)</f>
        <v>0</v>
      </c>
      <c r="BL153" s="18" t="s">
        <v>153</v>
      </c>
      <c r="BM153" s="203" t="s">
        <v>190</v>
      </c>
    </row>
    <row r="154" spans="1:65" s="14" customFormat="1" ht="22.5">
      <c r="B154" s="217"/>
      <c r="C154" s="218"/>
      <c r="D154" s="207" t="s">
        <v>155</v>
      </c>
      <c r="E154" s="219" t="s">
        <v>1</v>
      </c>
      <c r="F154" s="220" t="s">
        <v>1031</v>
      </c>
      <c r="G154" s="218"/>
      <c r="H154" s="219" t="s">
        <v>1</v>
      </c>
      <c r="I154" s="221"/>
      <c r="J154" s="218"/>
      <c r="K154" s="218"/>
      <c r="L154" s="222"/>
      <c r="M154" s="223"/>
      <c r="N154" s="224"/>
      <c r="O154" s="224"/>
      <c r="P154" s="224"/>
      <c r="Q154" s="224"/>
      <c r="R154" s="224"/>
      <c r="S154" s="224"/>
      <c r="T154" s="225"/>
      <c r="AT154" s="226" t="s">
        <v>155</v>
      </c>
      <c r="AU154" s="226" t="s">
        <v>88</v>
      </c>
      <c r="AV154" s="14" t="s">
        <v>86</v>
      </c>
      <c r="AW154" s="14" t="s">
        <v>34</v>
      </c>
      <c r="AX154" s="14" t="s">
        <v>79</v>
      </c>
      <c r="AY154" s="226" t="s">
        <v>146</v>
      </c>
    </row>
    <row r="155" spans="1:65" s="13" customFormat="1" ht="11.25">
      <c r="B155" s="205"/>
      <c r="C155" s="206"/>
      <c r="D155" s="207" t="s">
        <v>155</v>
      </c>
      <c r="E155" s="208" t="s">
        <v>1</v>
      </c>
      <c r="F155" s="209" t="s">
        <v>86</v>
      </c>
      <c r="G155" s="206"/>
      <c r="H155" s="210">
        <v>1</v>
      </c>
      <c r="I155" s="211"/>
      <c r="J155" s="206"/>
      <c r="K155" s="206"/>
      <c r="L155" s="212"/>
      <c r="M155" s="213"/>
      <c r="N155" s="214"/>
      <c r="O155" s="214"/>
      <c r="P155" s="214"/>
      <c r="Q155" s="214"/>
      <c r="R155" s="214"/>
      <c r="S155" s="214"/>
      <c r="T155" s="215"/>
      <c r="AT155" s="216" t="s">
        <v>155</v>
      </c>
      <c r="AU155" s="216" t="s">
        <v>88</v>
      </c>
      <c r="AV155" s="13" t="s">
        <v>88</v>
      </c>
      <c r="AW155" s="13" t="s">
        <v>34</v>
      </c>
      <c r="AX155" s="13" t="s">
        <v>79</v>
      </c>
      <c r="AY155" s="216" t="s">
        <v>146</v>
      </c>
    </row>
    <row r="156" spans="1:65" s="15" customFormat="1" ht="11.25">
      <c r="B156" s="227"/>
      <c r="C156" s="228"/>
      <c r="D156" s="207" t="s">
        <v>155</v>
      </c>
      <c r="E156" s="229" t="s">
        <v>1</v>
      </c>
      <c r="F156" s="230" t="s">
        <v>170</v>
      </c>
      <c r="G156" s="228"/>
      <c r="H156" s="231">
        <v>1</v>
      </c>
      <c r="I156" s="232"/>
      <c r="J156" s="228"/>
      <c r="K156" s="228"/>
      <c r="L156" s="233"/>
      <c r="M156" s="234"/>
      <c r="N156" s="235"/>
      <c r="O156" s="235"/>
      <c r="P156" s="235"/>
      <c r="Q156" s="235"/>
      <c r="R156" s="235"/>
      <c r="S156" s="235"/>
      <c r="T156" s="236"/>
      <c r="AT156" s="237" t="s">
        <v>155</v>
      </c>
      <c r="AU156" s="237" t="s">
        <v>88</v>
      </c>
      <c r="AV156" s="15" t="s">
        <v>153</v>
      </c>
      <c r="AW156" s="15" t="s">
        <v>34</v>
      </c>
      <c r="AX156" s="15" t="s">
        <v>86</v>
      </c>
      <c r="AY156" s="237" t="s">
        <v>146</v>
      </c>
    </row>
    <row r="157" spans="1:65" s="12" customFormat="1" ht="22.9" customHeight="1">
      <c r="B157" s="176"/>
      <c r="C157" s="177"/>
      <c r="D157" s="178" t="s">
        <v>78</v>
      </c>
      <c r="E157" s="190" t="s">
        <v>1032</v>
      </c>
      <c r="F157" s="190" t="s">
        <v>1033</v>
      </c>
      <c r="G157" s="177"/>
      <c r="H157" s="177"/>
      <c r="I157" s="180"/>
      <c r="J157" s="191">
        <f>BK157</f>
        <v>0</v>
      </c>
      <c r="K157" s="177"/>
      <c r="L157" s="182"/>
      <c r="M157" s="183"/>
      <c r="N157" s="184"/>
      <c r="O157" s="184"/>
      <c r="P157" s="185">
        <f>SUM(P158:P160)</f>
        <v>0</v>
      </c>
      <c r="Q157" s="184"/>
      <c r="R157" s="185">
        <f>SUM(R158:R160)</f>
        <v>0</v>
      </c>
      <c r="S157" s="184"/>
      <c r="T157" s="186">
        <f>SUM(T158:T160)</f>
        <v>0</v>
      </c>
      <c r="AR157" s="187" t="s">
        <v>86</v>
      </c>
      <c r="AT157" s="188" t="s">
        <v>78</v>
      </c>
      <c r="AU157" s="188" t="s">
        <v>86</v>
      </c>
      <c r="AY157" s="187" t="s">
        <v>146</v>
      </c>
      <c r="BK157" s="189">
        <f>SUM(BK158:BK160)</f>
        <v>0</v>
      </c>
    </row>
    <row r="158" spans="1:65" s="2" customFormat="1" ht="44.25" customHeight="1">
      <c r="A158" s="35"/>
      <c r="B158" s="36"/>
      <c r="C158" s="192" t="s">
        <v>176</v>
      </c>
      <c r="D158" s="192" t="s">
        <v>148</v>
      </c>
      <c r="E158" s="193" t="s">
        <v>1034</v>
      </c>
      <c r="F158" s="194" t="s">
        <v>1035</v>
      </c>
      <c r="G158" s="195" t="s">
        <v>220</v>
      </c>
      <c r="H158" s="196">
        <v>1</v>
      </c>
      <c r="I158" s="197"/>
      <c r="J158" s="198">
        <f>ROUND(I158*H158,2)</f>
        <v>0</v>
      </c>
      <c r="K158" s="194" t="s">
        <v>1</v>
      </c>
      <c r="L158" s="40"/>
      <c r="M158" s="199" t="s">
        <v>1</v>
      </c>
      <c r="N158" s="200" t="s">
        <v>44</v>
      </c>
      <c r="O158" s="72"/>
      <c r="P158" s="201">
        <f>O158*H158</f>
        <v>0</v>
      </c>
      <c r="Q158" s="201">
        <v>0</v>
      </c>
      <c r="R158" s="201">
        <f>Q158*H158</f>
        <v>0</v>
      </c>
      <c r="S158" s="201">
        <v>0</v>
      </c>
      <c r="T158" s="202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03" t="s">
        <v>153</v>
      </c>
      <c r="AT158" s="203" t="s">
        <v>148</v>
      </c>
      <c r="AU158" s="203" t="s">
        <v>88</v>
      </c>
      <c r="AY158" s="18" t="s">
        <v>146</v>
      </c>
      <c r="BE158" s="204">
        <f>IF(N158="základní",J158,0)</f>
        <v>0</v>
      </c>
      <c r="BF158" s="204">
        <f>IF(N158="snížená",J158,0)</f>
        <v>0</v>
      </c>
      <c r="BG158" s="204">
        <f>IF(N158="zákl. přenesená",J158,0)</f>
        <v>0</v>
      </c>
      <c r="BH158" s="204">
        <f>IF(N158="sníž. přenesená",J158,0)</f>
        <v>0</v>
      </c>
      <c r="BI158" s="204">
        <f>IF(N158="nulová",J158,0)</f>
        <v>0</v>
      </c>
      <c r="BJ158" s="18" t="s">
        <v>86</v>
      </c>
      <c r="BK158" s="204">
        <f>ROUND(I158*H158,2)</f>
        <v>0</v>
      </c>
      <c r="BL158" s="18" t="s">
        <v>153</v>
      </c>
      <c r="BM158" s="203" t="s">
        <v>203</v>
      </c>
    </row>
    <row r="159" spans="1:65" s="2" customFormat="1" ht="16.5" customHeight="1">
      <c r="A159" s="35"/>
      <c r="B159" s="36"/>
      <c r="C159" s="192" t="s">
        <v>186</v>
      </c>
      <c r="D159" s="192" t="s">
        <v>148</v>
      </c>
      <c r="E159" s="193" t="s">
        <v>1036</v>
      </c>
      <c r="F159" s="194" t="s">
        <v>1037</v>
      </c>
      <c r="G159" s="195" t="s">
        <v>1008</v>
      </c>
      <c r="H159" s="196">
        <v>1</v>
      </c>
      <c r="I159" s="197"/>
      <c r="J159" s="198">
        <f>ROUND(I159*H159,2)</f>
        <v>0</v>
      </c>
      <c r="K159" s="194" t="s">
        <v>1</v>
      </c>
      <c r="L159" s="40"/>
      <c r="M159" s="199" t="s">
        <v>1</v>
      </c>
      <c r="N159" s="200" t="s">
        <v>44</v>
      </c>
      <c r="O159" s="72"/>
      <c r="P159" s="201">
        <f>O159*H159</f>
        <v>0</v>
      </c>
      <c r="Q159" s="201">
        <v>0</v>
      </c>
      <c r="R159" s="201">
        <f>Q159*H159</f>
        <v>0</v>
      </c>
      <c r="S159" s="201">
        <v>0</v>
      </c>
      <c r="T159" s="202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03" t="s">
        <v>153</v>
      </c>
      <c r="AT159" s="203" t="s">
        <v>148</v>
      </c>
      <c r="AU159" s="203" t="s">
        <v>88</v>
      </c>
      <c r="AY159" s="18" t="s">
        <v>146</v>
      </c>
      <c r="BE159" s="204">
        <f>IF(N159="základní",J159,0)</f>
        <v>0</v>
      </c>
      <c r="BF159" s="204">
        <f>IF(N159="snížená",J159,0)</f>
        <v>0</v>
      </c>
      <c r="BG159" s="204">
        <f>IF(N159="zákl. přenesená",J159,0)</f>
        <v>0</v>
      </c>
      <c r="BH159" s="204">
        <f>IF(N159="sníž. přenesená",J159,0)</f>
        <v>0</v>
      </c>
      <c r="BI159" s="204">
        <f>IF(N159="nulová",J159,0)</f>
        <v>0</v>
      </c>
      <c r="BJ159" s="18" t="s">
        <v>86</v>
      </c>
      <c r="BK159" s="204">
        <f>ROUND(I159*H159,2)</f>
        <v>0</v>
      </c>
      <c r="BL159" s="18" t="s">
        <v>153</v>
      </c>
      <c r="BM159" s="203" t="s">
        <v>222</v>
      </c>
    </row>
    <row r="160" spans="1:65" s="2" customFormat="1" ht="39">
      <c r="A160" s="35"/>
      <c r="B160" s="36"/>
      <c r="C160" s="37"/>
      <c r="D160" s="207" t="s">
        <v>336</v>
      </c>
      <c r="E160" s="37"/>
      <c r="F160" s="253" t="s">
        <v>1038</v>
      </c>
      <c r="G160" s="37"/>
      <c r="H160" s="37"/>
      <c r="I160" s="254"/>
      <c r="J160" s="37"/>
      <c r="K160" s="37"/>
      <c r="L160" s="40"/>
      <c r="M160" s="255"/>
      <c r="N160" s="256"/>
      <c r="O160" s="72"/>
      <c r="P160" s="72"/>
      <c r="Q160" s="72"/>
      <c r="R160" s="72"/>
      <c r="S160" s="72"/>
      <c r="T160" s="73"/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T160" s="18" t="s">
        <v>336</v>
      </c>
      <c r="AU160" s="18" t="s">
        <v>88</v>
      </c>
    </row>
    <row r="161" spans="1:65" s="12" customFormat="1" ht="22.9" customHeight="1">
      <c r="B161" s="176"/>
      <c r="C161" s="177"/>
      <c r="D161" s="178" t="s">
        <v>78</v>
      </c>
      <c r="E161" s="190" t="s">
        <v>109</v>
      </c>
      <c r="F161" s="190" t="s">
        <v>1039</v>
      </c>
      <c r="G161" s="177"/>
      <c r="H161" s="177"/>
      <c r="I161" s="180"/>
      <c r="J161" s="191">
        <f>BK161</f>
        <v>0</v>
      </c>
      <c r="K161" s="177"/>
      <c r="L161" s="182"/>
      <c r="M161" s="183"/>
      <c r="N161" s="184"/>
      <c r="O161" s="184"/>
      <c r="P161" s="185">
        <f>SUM(P162:P163)</f>
        <v>0</v>
      </c>
      <c r="Q161" s="184"/>
      <c r="R161" s="185">
        <f>SUM(R162:R163)</f>
        <v>0</v>
      </c>
      <c r="S161" s="184"/>
      <c r="T161" s="186">
        <f>SUM(T162:T163)</f>
        <v>0</v>
      </c>
      <c r="AR161" s="187" t="s">
        <v>86</v>
      </c>
      <c r="AT161" s="188" t="s">
        <v>78</v>
      </c>
      <c r="AU161" s="188" t="s">
        <v>86</v>
      </c>
      <c r="AY161" s="187" t="s">
        <v>146</v>
      </c>
      <c r="BK161" s="189">
        <f>SUM(BK162:BK163)</f>
        <v>0</v>
      </c>
    </row>
    <row r="162" spans="1:65" s="2" customFormat="1" ht="24.2" customHeight="1">
      <c r="A162" s="35"/>
      <c r="B162" s="36"/>
      <c r="C162" s="192" t="s">
        <v>190</v>
      </c>
      <c r="D162" s="192" t="s">
        <v>148</v>
      </c>
      <c r="E162" s="193" t="s">
        <v>1040</v>
      </c>
      <c r="F162" s="194" t="s">
        <v>1041</v>
      </c>
      <c r="G162" s="195" t="s">
        <v>1008</v>
      </c>
      <c r="H162" s="196">
        <v>1</v>
      </c>
      <c r="I162" s="197"/>
      <c r="J162" s="198">
        <f>ROUND(I162*H162,2)</f>
        <v>0</v>
      </c>
      <c r="K162" s="194" t="s">
        <v>1</v>
      </c>
      <c r="L162" s="40"/>
      <c r="M162" s="199" t="s">
        <v>1</v>
      </c>
      <c r="N162" s="200" t="s">
        <v>44</v>
      </c>
      <c r="O162" s="72"/>
      <c r="P162" s="201">
        <f>O162*H162</f>
        <v>0</v>
      </c>
      <c r="Q162" s="201">
        <v>0</v>
      </c>
      <c r="R162" s="201">
        <f>Q162*H162</f>
        <v>0</v>
      </c>
      <c r="S162" s="201">
        <v>0</v>
      </c>
      <c r="T162" s="202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03" t="s">
        <v>153</v>
      </c>
      <c r="AT162" s="203" t="s">
        <v>148</v>
      </c>
      <c r="AU162" s="203" t="s">
        <v>88</v>
      </c>
      <c r="AY162" s="18" t="s">
        <v>146</v>
      </c>
      <c r="BE162" s="204">
        <f>IF(N162="základní",J162,0)</f>
        <v>0</v>
      </c>
      <c r="BF162" s="204">
        <f>IF(N162="snížená",J162,0)</f>
        <v>0</v>
      </c>
      <c r="BG162" s="204">
        <f>IF(N162="zákl. přenesená",J162,0)</f>
        <v>0</v>
      </c>
      <c r="BH162" s="204">
        <f>IF(N162="sníž. přenesená",J162,0)</f>
        <v>0</v>
      </c>
      <c r="BI162" s="204">
        <f>IF(N162="nulová",J162,0)</f>
        <v>0</v>
      </c>
      <c r="BJ162" s="18" t="s">
        <v>86</v>
      </c>
      <c r="BK162" s="204">
        <f>ROUND(I162*H162,2)</f>
        <v>0</v>
      </c>
      <c r="BL162" s="18" t="s">
        <v>153</v>
      </c>
      <c r="BM162" s="203" t="s">
        <v>229</v>
      </c>
    </row>
    <row r="163" spans="1:65" s="2" customFormat="1" ht="24.2" customHeight="1">
      <c r="A163" s="35"/>
      <c r="B163" s="36"/>
      <c r="C163" s="192" t="s">
        <v>195</v>
      </c>
      <c r="D163" s="192" t="s">
        <v>148</v>
      </c>
      <c r="E163" s="193" t="s">
        <v>1042</v>
      </c>
      <c r="F163" s="194" t="s">
        <v>1043</v>
      </c>
      <c r="G163" s="195" t="s">
        <v>1008</v>
      </c>
      <c r="H163" s="196">
        <v>1</v>
      </c>
      <c r="I163" s="197"/>
      <c r="J163" s="198">
        <f>ROUND(I163*H163,2)</f>
        <v>0</v>
      </c>
      <c r="K163" s="194" t="s">
        <v>1</v>
      </c>
      <c r="L163" s="40"/>
      <c r="M163" s="199" t="s">
        <v>1</v>
      </c>
      <c r="N163" s="200" t="s">
        <v>44</v>
      </c>
      <c r="O163" s="72"/>
      <c r="P163" s="201">
        <f>O163*H163</f>
        <v>0</v>
      </c>
      <c r="Q163" s="201">
        <v>0</v>
      </c>
      <c r="R163" s="201">
        <f>Q163*H163</f>
        <v>0</v>
      </c>
      <c r="S163" s="201">
        <v>0</v>
      </c>
      <c r="T163" s="202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03" t="s">
        <v>153</v>
      </c>
      <c r="AT163" s="203" t="s">
        <v>148</v>
      </c>
      <c r="AU163" s="203" t="s">
        <v>88</v>
      </c>
      <c r="AY163" s="18" t="s">
        <v>146</v>
      </c>
      <c r="BE163" s="204">
        <f>IF(N163="základní",J163,0)</f>
        <v>0</v>
      </c>
      <c r="BF163" s="204">
        <f>IF(N163="snížená",J163,0)</f>
        <v>0</v>
      </c>
      <c r="BG163" s="204">
        <f>IF(N163="zákl. přenesená",J163,0)</f>
        <v>0</v>
      </c>
      <c r="BH163" s="204">
        <f>IF(N163="sníž. přenesená",J163,0)</f>
        <v>0</v>
      </c>
      <c r="BI163" s="204">
        <f>IF(N163="nulová",J163,0)</f>
        <v>0</v>
      </c>
      <c r="BJ163" s="18" t="s">
        <v>86</v>
      </c>
      <c r="BK163" s="204">
        <f>ROUND(I163*H163,2)</f>
        <v>0</v>
      </c>
      <c r="BL163" s="18" t="s">
        <v>153</v>
      </c>
      <c r="BM163" s="203" t="s">
        <v>237</v>
      </c>
    </row>
    <row r="164" spans="1:65" s="12" customFormat="1" ht="22.9" customHeight="1">
      <c r="B164" s="176"/>
      <c r="C164" s="177"/>
      <c r="D164" s="178" t="s">
        <v>78</v>
      </c>
      <c r="E164" s="190" t="s">
        <v>1044</v>
      </c>
      <c r="F164" s="190" t="s">
        <v>1045</v>
      </c>
      <c r="G164" s="177"/>
      <c r="H164" s="177"/>
      <c r="I164" s="180"/>
      <c r="J164" s="191">
        <f>BK164</f>
        <v>0</v>
      </c>
      <c r="K164" s="177"/>
      <c r="L164" s="182"/>
      <c r="M164" s="183"/>
      <c r="N164" s="184"/>
      <c r="O164" s="184"/>
      <c r="P164" s="185">
        <f>SUM(P165:P176)</f>
        <v>0</v>
      </c>
      <c r="Q164" s="184"/>
      <c r="R164" s="185">
        <f>SUM(R165:R176)</f>
        <v>0</v>
      </c>
      <c r="S164" s="184"/>
      <c r="T164" s="186">
        <f>SUM(T165:T176)</f>
        <v>0</v>
      </c>
      <c r="AR164" s="187" t="s">
        <v>86</v>
      </c>
      <c r="AT164" s="188" t="s">
        <v>78</v>
      </c>
      <c r="AU164" s="188" t="s">
        <v>86</v>
      </c>
      <c r="AY164" s="187" t="s">
        <v>146</v>
      </c>
      <c r="BK164" s="189">
        <f>SUM(BK165:BK176)</f>
        <v>0</v>
      </c>
    </row>
    <row r="165" spans="1:65" s="2" customFormat="1" ht="49.15" customHeight="1">
      <c r="A165" s="35"/>
      <c r="B165" s="36"/>
      <c r="C165" s="192" t="s">
        <v>203</v>
      </c>
      <c r="D165" s="192" t="s">
        <v>148</v>
      </c>
      <c r="E165" s="193" t="s">
        <v>1046</v>
      </c>
      <c r="F165" s="194" t="s">
        <v>1047</v>
      </c>
      <c r="G165" s="195" t="s">
        <v>1008</v>
      </c>
      <c r="H165" s="196">
        <v>1</v>
      </c>
      <c r="I165" s="197"/>
      <c r="J165" s="198">
        <f>ROUND(I165*H165,2)</f>
        <v>0</v>
      </c>
      <c r="K165" s="194" t="s">
        <v>1</v>
      </c>
      <c r="L165" s="40"/>
      <c r="M165" s="199" t="s">
        <v>1</v>
      </c>
      <c r="N165" s="200" t="s">
        <v>44</v>
      </c>
      <c r="O165" s="72"/>
      <c r="P165" s="201">
        <f>O165*H165</f>
        <v>0</v>
      </c>
      <c r="Q165" s="201">
        <v>0</v>
      </c>
      <c r="R165" s="201">
        <f>Q165*H165</f>
        <v>0</v>
      </c>
      <c r="S165" s="201">
        <v>0</v>
      </c>
      <c r="T165" s="202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03" t="s">
        <v>153</v>
      </c>
      <c r="AT165" s="203" t="s">
        <v>148</v>
      </c>
      <c r="AU165" s="203" t="s">
        <v>88</v>
      </c>
      <c r="AY165" s="18" t="s">
        <v>146</v>
      </c>
      <c r="BE165" s="204">
        <f>IF(N165="základní",J165,0)</f>
        <v>0</v>
      </c>
      <c r="BF165" s="204">
        <f>IF(N165="snížená",J165,0)</f>
        <v>0</v>
      </c>
      <c r="BG165" s="204">
        <f>IF(N165="zákl. přenesená",J165,0)</f>
        <v>0</v>
      </c>
      <c r="BH165" s="204">
        <f>IF(N165="sníž. přenesená",J165,0)</f>
        <v>0</v>
      </c>
      <c r="BI165" s="204">
        <f>IF(N165="nulová",J165,0)</f>
        <v>0</v>
      </c>
      <c r="BJ165" s="18" t="s">
        <v>86</v>
      </c>
      <c r="BK165" s="204">
        <f>ROUND(I165*H165,2)</f>
        <v>0</v>
      </c>
      <c r="BL165" s="18" t="s">
        <v>153</v>
      </c>
      <c r="BM165" s="203" t="s">
        <v>245</v>
      </c>
    </row>
    <row r="166" spans="1:65" s="2" customFormat="1" ht="37.9" customHeight="1">
      <c r="A166" s="35"/>
      <c r="B166" s="36"/>
      <c r="C166" s="192" t="s">
        <v>207</v>
      </c>
      <c r="D166" s="192" t="s">
        <v>148</v>
      </c>
      <c r="E166" s="193" t="s">
        <v>1048</v>
      </c>
      <c r="F166" s="194" t="s">
        <v>1049</v>
      </c>
      <c r="G166" s="195" t="s">
        <v>1008</v>
      </c>
      <c r="H166" s="196">
        <v>1</v>
      </c>
      <c r="I166" s="197"/>
      <c r="J166" s="198">
        <f>ROUND(I166*H166,2)</f>
        <v>0</v>
      </c>
      <c r="K166" s="194" t="s">
        <v>1</v>
      </c>
      <c r="L166" s="40"/>
      <c r="M166" s="199" t="s">
        <v>1</v>
      </c>
      <c r="N166" s="200" t="s">
        <v>44</v>
      </c>
      <c r="O166" s="72"/>
      <c r="P166" s="201">
        <f>O166*H166</f>
        <v>0</v>
      </c>
      <c r="Q166" s="201">
        <v>0</v>
      </c>
      <c r="R166" s="201">
        <f>Q166*H166</f>
        <v>0</v>
      </c>
      <c r="S166" s="201">
        <v>0</v>
      </c>
      <c r="T166" s="202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203" t="s">
        <v>153</v>
      </c>
      <c r="AT166" s="203" t="s">
        <v>148</v>
      </c>
      <c r="AU166" s="203" t="s">
        <v>88</v>
      </c>
      <c r="AY166" s="18" t="s">
        <v>146</v>
      </c>
      <c r="BE166" s="204">
        <f>IF(N166="základní",J166,0)</f>
        <v>0</v>
      </c>
      <c r="BF166" s="204">
        <f>IF(N166="snížená",J166,0)</f>
        <v>0</v>
      </c>
      <c r="BG166" s="204">
        <f>IF(N166="zákl. přenesená",J166,0)</f>
        <v>0</v>
      </c>
      <c r="BH166" s="204">
        <f>IF(N166="sníž. přenesená",J166,0)</f>
        <v>0</v>
      </c>
      <c r="BI166" s="204">
        <f>IF(N166="nulová",J166,0)</f>
        <v>0</v>
      </c>
      <c r="BJ166" s="18" t="s">
        <v>86</v>
      </c>
      <c r="BK166" s="204">
        <f>ROUND(I166*H166,2)</f>
        <v>0</v>
      </c>
      <c r="BL166" s="18" t="s">
        <v>153</v>
      </c>
      <c r="BM166" s="203" t="s">
        <v>255</v>
      </c>
    </row>
    <row r="167" spans="1:65" s="2" customFormat="1" ht="62.65" customHeight="1">
      <c r="A167" s="35"/>
      <c r="B167" s="36"/>
      <c r="C167" s="192" t="s">
        <v>212</v>
      </c>
      <c r="D167" s="192" t="s">
        <v>148</v>
      </c>
      <c r="E167" s="193" t="s">
        <v>1050</v>
      </c>
      <c r="F167" s="194" t="s">
        <v>1051</v>
      </c>
      <c r="G167" s="195" t="s">
        <v>1008</v>
      </c>
      <c r="H167" s="196">
        <v>1</v>
      </c>
      <c r="I167" s="197"/>
      <c r="J167" s="198">
        <f>ROUND(I167*H167,2)</f>
        <v>0</v>
      </c>
      <c r="K167" s="194" t="s">
        <v>1</v>
      </c>
      <c r="L167" s="40"/>
      <c r="M167" s="199" t="s">
        <v>1</v>
      </c>
      <c r="N167" s="200" t="s">
        <v>44</v>
      </c>
      <c r="O167" s="72"/>
      <c r="P167" s="201">
        <f>O167*H167</f>
        <v>0</v>
      </c>
      <c r="Q167" s="201">
        <v>0</v>
      </c>
      <c r="R167" s="201">
        <f>Q167*H167</f>
        <v>0</v>
      </c>
      <c r="S167" s="201">
        <v>0</v>
      </c>
      <c r="T167" s="202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203" t="s">
        <v>153</v>
      </c>
      <c r="AT167" s="203" t="s">
        <v>148</v>
      </c>
      <c r="AU167" s="203" t="s">
        <v>88</v>
      </c>
      <c r="AY167" s="18" t="s">
        <v>146</v>
      </c>
      <c r="BE167" s="204">
        <f>IF(N167="základní",J167,0)</f>
        <v>0</v>
      </c>
      <c r="BF167" s="204">
        <f>IF(N167="snížená",J167,0)</f>
        <v>0</v>
      </c>
      <c r="BG167" s="204">
        <f>IF(N167="zákl. přenesená",J167,0)</f>
        <v>0</v>
      </c>
      <c r="BH167" s="204">
        <f>IF(N167="sníž. přenesená",J167,0)</f>
        <v>0</v>
      </c>
      <c r="BI167" s="204">
        <f>IF(N167="nulová",J167,0)</f>
        <v>0</v>
      </c>
      <c r="BJ167" s="18" t="s">
        <v>86</v>
      </c>
      <c r="BK167" s="204">
        <f>ROUND(I167*H167,2)</f>
        <v>0</v>
      </c>
      <c r="BL167" s="18" t="s">
        <v>153</v>
      </c>
      <c r="BM167" s="203" t="s">
        <v>263</v>
      </c>
    </row>
    <row r="168" spans="1:65" s="2" customFormat="1" ht="29.25">
      <c r="A168" s="35"/>
      <c r="B168" s="36"/>
      <c r="C168" s="37"/>
      <c r="D168" s="207" t="s">
        <v>336</v>
      </c>
      <c r="E168" s="37"/>
      <c r="F168" s="253" t="s">
        <v>1052</v>
      </c>
      <c r="G168" s="37"/>
      <c r="H168" s="37"/>
      <c r="I168" s="254"/>
      <c r="J168" s="37"/>
      <c r="K168" s="37"/>
      <c r="L168" s="40"/>
      <c r="M168" s="255"/>
      <c r="N168" s="256"/>
      <c r="O168" s="72"/>
      <c r="P168" s="72"/>
      <c r="Q168" s="72"/>
      <c r="R168" s="72"/>
      <c r="S168" s="72"/>
      <c r="T168" s="73"/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T168" s="18" t="s">
        <v>336</v>
      </c>
      <c r="AU168" s="18" t="s">
        <v>88</v>
      </c>
    </row>
    <row r="169" spans="1:65" s="2" customFormat="1" ht="24.2" customHeight="1">
      <c r="A169" s="35"/>
      <c r="B169" s="36"/>
      <c r="C169" s="192" t="s">
        <v>217</v>
      </c>
      <c r="D169" s="192" t="s">
        <v>148</v>
      </c>
      <c r="E169" s="193" t="s">
        <v>1053</v>
      </c>
      <c r="F169" s="194" t="s">
        <v>1054</v>
      </c>
      <c r="G169" s="195" t="s">
        <v>1008</v>
      </c>
      <c r="H169" s="196">
        <v>1</v>
      </c>
      <c r="I169" s="197"/>
      <c r="J169" s="198">
        <f>ROUND(I169*H169,2)</f>
        <v>0</v>
      </c>
      <c r="K169" s="194" t="s">
        <v>1</v>
      </c>
      <c r="L169" s="40"/>
      <c r="M169" s="199" t="s">
        <v>1</v>
      </c>
      <c r="N169" s="200" t="s">
        <v>44</v>
      </c>
      <c r="O169" s="72"/>
      <c r="P169" s="201">
        <f>O169*H169</f>
        <v>0</v>
      </c>
      <c r="Q169" s="201">
        <v>0</v>
      </c>
      <c r="R169" s="201">
        <f>Q169*H169</f>
        <v>0</v>
      </c>
      <c r="S169" s="201">
        <v>0</v>
      </c>
      <c r="T169" s="202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203" t="s">
        <v>153</v>
      </c>
      <c r="AT169" s="203" t="s">
        <v>148</v>
      </c>
      <c r="AU169" s="203" t="s">
        <v>88</v>
      </c>
      <c r="AY169" s="18" t="s">
        <v>146</v>
      </c>
      <c r="BE169" s="204">
        <f>IF(N169="základní",J169,0)</f>
        <v>0</v>
      </c>
      <c r="BF169" s="204">
        <f>IF(N169="snížená",J169,0)</f>
        <v>0</v>
      </c>
      <c r="BG169" s="204">
        <f>IF(N169="zákl. přenesená",J169,0)</f>
        <v>0</v>
      </c>
      <c r="BH169" s="204">
        <f>IF(N169="sníž. přenesená",J169,0)</f>
        <v>0</v>
      </c>
      <c r="BI169" s="204">
        <f>IF(N169="nulová",J169,0)</f>
        <v>0</v>
      </c>
      <c r="BJ169" s="18" t="s">
        <v>86</v>
      </c>
      <c r="BK169" s="204">
        <f>ROUND(I169*H169,2)</f>
        <v>0</v>
      </c>
      <c r="BL169" s="18" t="s">
        <v>153</v>
      </c>
      <c r="BM169" s="203" t="s">
        <v>271</v>
      </c>
    </row>
    <row r="170" spans="1:65" s="2" customFormat="1" ht="16.5" customHeight="1">
      <c r="A170" s="35"/>
      <c r="B170" s="36"/>
      <c r="C170" s="192" t="s">
        <v>222</v>
      </c>
      <c r="D170" s="192" t="s">
        <v>148</v>
      </c>
      <c r="E170" s="193" t="s">
        <v>1055</v>
      </c>
      <c r="F170" s="194" t="s">
        <v>1056</v>
      </c>
      <c r="G170" s="195" t="s">
        <v>1008</v>
      </c>
      <c r="H170" s="196">
        <v>1</v>
      </c>
      <c r="I170" s="197"/>
      <c r="J170" s="198">
        <f>ROUND(I170*H170,2)</f>
        <v>0</v>
      </c>
      <c r="K170" s="194" t="s">
        <v>1</v>
      </c>
      <c r="L170" s="40"/>
      <c r="M170" s="199" t="s">
        <v>1</v>
      </c>
      <c r="N170" s="200" t="s">
        <v>44</v>
      </c>
      <c r="O170" s="72"/>
      <c r="P170" s="201">
        <f>O170*H170</f>
        <v>0</v>
      </c>
      <c r="Q170" s="201">
        <v>0</v>
      </c>
      <c r="R170" s="201">
        <f>Q170*H170</f>
        <v>0</v>
      </c>
      <c r="S170" s="201">
        <v>0</v>
      </c>
      <c r="T170" s="202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203" t="s">
        <v>153</v>
      </c>
      <c r="AT170" s="203" t="s">
        <v>148</v>
      </c>
      <c r="AU170" s="203" t="s">
        <v>88</v>
      </c>
      <c r="AY170" s="18" t="s">
        <v>146</v>
      </c>
      <c r="BE170" s="204">
        <f>IF(N170="základní",J170,0)</f>
        <v>0</v>
      </c>
      <c r="BF170" s="204">
        <f>IF(N170="snížená",J170,0)</f>
        <v>0</v>
      </c>
      <c r="BG170" s="204">
        <f>IF(N170="zákl. přenesená",J170,0)</f>
        <v>0</v>
      </c>
      <c r="BH170" s="204">
        <f>IF(N170="sníž. přenesená",J170,0)</f>
        <v>0</v>
      </c>
      <c r="BI170" s="204">
        <f>IF(N170="nulová",J170,0)</f>
        <v>0</v>
      </c>
      <c r="BJ170" s="18" t="s">
        <v>86</v>
      </c>
      <c r="BK170" s="204">
        <f>ROUND(I170*H170,2)</f>
        <v>0</v>
      </c>
      <c r="BL170" s="18" t="s">
        <v>153</v>
      </c>
      <c r="BM170" s="203" t="s">
        <v>284</v>
      </c>
    </row>
    <row r="171" spans="1:65" s="2" customFormat="1" ht="33" customHeight="1">
      <c r="A171" s="35"/>
      <c r="B171" s="36"/>
      <c r="C171" s="192" t="s">
        <v>8</v>
      </c>
      <c r="D171" s="192" t="s">
        <v>148</v>
      </c>
      <c r="E171" s="193" t="s">
        <v>1057</v>
      </c>
      <c r="F171" s="194" t="s">
        <v>1058</v>
      </c>
      <c r="G171" s="195" t="s">
        <v>1008</v>
      </c>
      <c r="H171" s="196">
        <v>1</v>
      </c>
      <c r="I171" s="197"/>
      <c r="J171" s="198">
        <f>ROUND(I171*H171,2)</f>
        <v>0</v>
      </c>
      <c r="K171" s="194" t="s">
        <v>1</v>
      </c>
      <c r="L171" s="40"/>
      <c r="M171" s="199" t="s">
        <v>1</v>
      </c>
      <c r="N171" s="200" t="s">
        <v>44</v>
      </c>
      <c r="O171" s="72"/>
      <c r="P171" s="201">
        <f>O171*H171</f>
        <v>0</v>
      </c>
      <c r="Q171" s="201">
        <v>0</v>
      </c>
      <c r="R171" s="201">
        <f>Q171*H171</f>
        <v>0</v>
      </c>
      <c r="S171" s="201">
        <v>0</v>
      </c>
      <c r="T171" s="202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203" t="s">
        <v>153</v>
      </c>
      <c r="AT171" s="203" t="s">
        <v>148</v>
      </c>
      <c r="AU171" s="203" t="s">
        <v>88</v>
      </c>
      <c r="AY171" s="18" t="s">
        <v>146</v>
      </c>
      <c r="BE171" s="204">
        <f>IF(N171="základní",J171,0)</f>
        <v>0</v>
      </c>
      <c r="BF171" s="204">
        <f>IF(N171="snížená",J171,0)</f>
        <v>0</v>
      </c>
      <c r="BG171" s="204">
        <f>IF(N171="zákl. přenesená",J171,0)</f>
        <v>0</v>
      </c>
      <c r="BH171" s="204">
        <f>IF(N171="sníž. přenesená",J171,0)</f>
        <v>0</v>
      </c>
      <c r="BI171" s="204">
        <f>IF(N171="nulová",J171,0)</f>
        <v>0</v>
      </c>
      <c r="BJ171" s="18" t="s">
        <v>86</v>
      </c>
      <c r="BK171" s="204">
        <f>ROUND(I171*H171,2)</f>
        <v>0</v>
      </c>
      <c r="BL171" s="18" t="s">
        <v>153</v>
      </c>
      <c r="BM171" s="203" t="s">
        <v>296</v>
      </c>
    </row>
    <row r="172" spans="1:65" s="2" customFormat="1" ht="16.5" customHeight="1">
      <c r="A172" s="35"/>
      <c r="B172" s="36"/>
      <c r="C172" s="192" t="s">
        <v>229</v>
      </c>
      <c r="D172" s="192" t="s">
        <v>148</v>
      </c>
      <c r="E172" s="193" t="s">
        <v>1059</v>
      </c>
      <c r="F172" s="194" t="s">
        <v>1060</v>
      </c>
      <c r="G172" s="195" t="s">
        <v>1008</v>
      </c>
      <c r="H172" s="196">
        <v>1</v>
      </c>
      <c r="I172" s="197"/>
      <c r="J172" s="198">
        <f>ROUND(I172*H172,2)</f>
        <v>0</v>
      </c>
      <c r="K172" s="194" t="s">
        <v>1</v>
      </c>
      <c r="L172" s="40"/>
      <c r="M172" s="199" t="s">
        <v>1</v>
      </c>
      <c r="N172" s="200" t="s">
        <v>44</v>
      </c>
      <c r="O172" s="72"/>
      <c r="P172" s="201">
        <f>O172*H172</f>
        <v>0</v>
      </c>
      <c r="Q172" s="201">
        <v>0</v>
      </c>
      <c r="R172" s="201">
        <f>Q172*H172</f>
        <v>0</v>
      </c>
      <c r="S172" s="201">
        <v>0</v>
      </c>
      <c r="T172" s="202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203" t="s">
        <v>153</v>
      </c>
      <c r="AT172" s="203" t="s">
        <v>148</v>
      </c>
      <c r="AU172" s="203" t="s">
        <v>88</v>
      </c>
      <c r="AY172" s="18" t="s">
        <v>146</v>
      </c>
      <c r="BE172" s="204">
        <f>IF(N172="základní",J172,0)</f>
        <v>0</v>
      </c>
      <c r="BF172" s="204">
        <f>IF(N172="snížená",J172,0)</f>
        <v>0</v>
      </c>
      <c r="BG172" s="204">
        <f>IF(N172="zákl. přenesená",J172,0)</f>
        <v>0</v>
      </c>
      <c r="BH172" s="204">
        <f>IF(N172="sníž. přenesená",J172,0)</f>
        <v>0</v>
      </c>
      <c r="BI172" s="204">
        <f>IF(N172="nulová",J172,0)</f>
        <v>0</v>
      </c>
      <c r="BJ172" s="18" t="s">
        <v>86</v>
      </c>
      <c r="BK172" s="204">
        <f>ROUND(I172*H172,2)</f>
        <v>0</v>
      </c>
      <c r="BL172" s="18" t="s">
        <v>153</v>
      </c>
      <c r="BM172" s="203" t="s">
        <v>308</v>
      </c>
    </row>
    <row r="173" spans="1:65" s="13" customFormat="1" ht="11.25">
      <c r="B173" s="205"/>
      <c r="C173" s="206"/>
      <c r="D173" s="207" t="s">
        <v>155</v>
      </c>
      <c r="E173" s="208" t="s">
        <v>1</v>
      </c>
      <c r="F173" s="209" t="s">
        <v>86</v>
      </c>
      <c r="G173" s="206"/>
      <c r="H173" s="210">
        <v>1</v>
      </c>
      <c r="I173" s="211"/>
      <c r="J173" s="206"/>
      <c r="K173" s="206"/>
      <c r="L173" s="212"/>
      <c r="M173" s="213"/>
      <c r="N173" s="214"/>
      <c r="O173" s="214"/>
      <c r="P173" s="214"/>
      <c r="Q173" s="214"/>
      <c r="R173" s="214"/>
      <c r="S173" s="214"/>
      <c r="T173" s="215"/>
      <c r="AT173" s="216" t="s">
        <v>155</v>
      </c>
      <c r="AU173" s="216" t="s">
        <v>88</v>
      </c>
      <c r="AV173" s="13" t="s">
        <v>88</v>
      </c>
      <c r="AW173" s="13" t="s">
        <v>34</v>
      </c>
      <c r="AX173" s="13" t="s">
        <v>79</v>
      </c>
      <c r="AY173" s="216" t="s">
        <v>146</v>
      </c>
    </row>
    <row r="174" spans="1:65" s="15" customFormat="1" ht="11.25">
      <c r="B174" s="227"/>
      <c r="C174" s="228"/>
      <c r="D174" s="207" t="s">
        <v>155</v>
      </c>
      <c r="E174" s="229" t="s">
        <v>1</v>
      </c>
      <c r="F174" s="230" t="s">
        <v>170</v>
      </c>
      <c r="G174" s="228"/>
      <c r="H174" s="231">
        <v>1</v>
      </c>
      <c r="I174" s="232"/>
      <c r="J174" s="228"/>
      <c r="K174" s="228"/>
      <c r="L174" s="233"/>
      <c r="M174" s="234"/>
      <c r="N174" s="235"/>
      <c r="O174" s="235"/>
      <c r="P174" s="235"/>
      <c r="Q174" s="235"/>
      <c r="R174" s="235"/>
      <c r="S174" s="235"/>
      <c r="T174" s="236"/>
      <c r="AT174" s="237" t="s">
        <v>155</v>
      </c>
      <c r="AU174" s="237" t="s">
        <v>88</v>
      </c>
      <c r="AV174" s="15" t="s">
        <v>153</v>
      </c>
      <c r="AW174" s="15" t="s">
        <v>34</v>
      </c>
      <c r="AX174" s="15" t="s">
        <v>86</v>
      </c>
      <c r="AY174" s="237" t="s">
        <v>146</v>
      </c>
    </row>
    <row r="175" spans="1:65" s="2" customFormat="1" ht="44.25" customHeight="1">
      <c r="A175" s="35"/>
      <c r="B175" s="36"/>
      <c r="C175" s="192" t="s">
        <v>233</v>
      </c>
      <c r="D175" s="192" t="s">
        <v>148</v>
      </c>
      <c r="E175" s="193" t="s">
        <v>1061</v>
      </c>
      <c r="F175" s="194" t="s">
        <v>1062</v>
      </c>
      <c r="G175" s="195" t="s">
        <v>1008</v>
      </c>
      <c r="H175" s="196">
        <v>1</v>
      </c>
      <c r="I175" s="197"/>
      <c r="J175" s="198">
        <f>ROUND(I175*H175,2)</f>
        <v>0</v>
      </c>
      <c r="K175" s="194" t="s">
        <v>1</v>
      </c>
      <c r="L175" s="40"/>
      <c r="M175" s="199" t="s">
        <v>1</v>
      </c>
      <c r="N175" s="200" t="s">
        <v>44</v>
      </c>
      <c r="O175" s="72"/>
      <c r="P175" s="201">
        <f>O175*H175</f>
        <v>0</v>
      </c>
      <c r="Q175" s="201">
        <v>0</v>
      </c>
      <c r="R175" s="201">
        <f>Q175*H175</f>
        <v>0</v>
      </c>
      <c r="S175" s="201">
        <v>0</v>
      </c>
      <c r="T175" s="202">
        <f>S175*H175</f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203" t="s">
        <v>153</v>
      </c>
      <c r="AT175" s="203" t="s">
        <v>148</v>
      </c>
      <c r="AU175" s="203" t="s">
        <v>88</v>
      </c>
      <c r="AY175" s="18" t="s">
        <v>146</v>
      </c>
      <c r="BE175" s="204">
        <f>IF(N175="základní",J175,0)</f>
        <v>0</v>
      </c>
      <c r="BF175" s="204">
        <f>IF(N175="snížená",J175,0)</f>
        <v>0</v>
      </c>
      <c r="BG175" s="204">
        <f>IF(N175="zákl. přenesená",J175,0)</f>
        <v>0</v>
      </c>
      <c r="BH175" s="204">
        <f>IF(N175="sníž. přenesená",J175,0)</f>
        <v>0</v>
      </c>
      <c r="BI175" s="204">
        <f>IF(N175="nulová",J175,0)</f>
        <v>0</v>
      </c>
      <c r="BJ175" s="18" t="s">
        <v>86</v>
      </c>
      <c r="BK175" s="204">
        <f>ROUND(I175*H175,2)</f>
        <v>0</v>
      </c>
      <c r="BL175" s="18" t="s">
        <v>153</v>
      </c>
      <c r="BM175" s="203" t="s">
        <v>434</v>
      </c>
    </row>
    <row r="176" spans="1:65" s="2" customFormat="1" ht="24.2" customHeight="1">
      <c r="A176" s="35"/>
      <c r="B176" s="36"/>
      <c r="C176" s="192" t="s">
        <v>237</v>
      </c>
      <c r="D176" s="192" t="s">
        <v>148</v>
      </c>
      <c r="E176" s="193" t="s">
        <v>1063</v>
      </c>
      <c r="F176" s="194" t="s">
        <v>1064</v>
      </c>
      <c r="G176" s="195" t="s">
        <v>1008</v>
      </c>
      <c r="H176" s="196">
        <v>1</v>
      </c>
      <c r="I176" s="197"/>
      <c r="J176" s="198">
        <f>ROUND(I176*H176,2)</f>
        <v>0</v>
      </c>
      <c r="K176" s="194" t="s">
        <v>1</v>
      </c>
      <c r="L176" s="40"/>
      <c r="M176" s="248" t="s">
        <v>1</v>
      </c>
      <c r="N176" s="249" t="s">
        <v>44</v>
      </c>
      <c r="O176" s="250"/>
      <c r="P176" s="251">
        <f>O176*H176</f>
        <v>0</v>
      </c>
      <c r="Q176" s="251">
        <v>0</v>
      </c>
      <c r="R176" s="251">
        <f>Q176*H176</f>
        <v>0</v>
      </c>
      <c r="S176" s="251">
        <v>0</v>
      </c>
      <c r="T176" s="252">
        <f>S176*H176</f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203" t="s">
        <v>153</v>
      </c>
      <c r="AT176" s="203" t="s">
        <v>148</v>
      </c>
      <c r="AU176" s="203" t="s">
        <v>88</v>
      </c>
      <c r="AY176" s="18" t="s">
        <v>146</v>
      </c>
      <c r="BE176" s="204">
        <f>IF(N176="základní",J176,0)</f>
        <v>0</v>
      </c>
      <c r="BF176" s="204">
        <f>IF(N176="snížená",J176,0)</f>
        <v>0</v>
      </c>
      <c r="BG176" s="204">
        <f>IF(N176="zákl. přenesená",J176,0)</f>
        <v>0</v>
      </c>
      <c r="BH176" s="204">
        <f>IF(N176="sníž. přenesená",J176,0)</f>
        <v>0</v>
      </c>
      <c r="BI176" s="204">
        <f>IF(N176="nulová",J176,0)</f>
        <v>0</v>
      </c>
      <c r="BJ176" s="18" t="s">
        <v>86</v>
      </c>
      <c r="BK176" s="204">
        <f>ROUND(I176*H176,2)</f>
        <v>0</v>
      </c>
      <c r="BL176" s="18" t="s">
        <v>153</v>
      </c>
      <c r="BM176" s="203" t="s">
        <v>443</v>
      </c>
    </row>
    <row r="177" spans="1:31" s="2" customFormat="1" ht="6.95" customHeight="1">
      <c r="A177" s="35"/>
      <c r="B177" s="55"/>
      <c r="C177" s="56"/>
      <c r="D177" s="56"/>
      <c r="E177" s="56"/>
      <c r="F177" s="56"/>
      <c r="G177" s="56"/>
      <c r="H177" s="56"/>
      <c r="I177" s="56"/>
      <c r="J177" s="56"/>
      <c r="K177" s="56"/>
      <c r="L177" s="40"/>
      <c r="M177" s="35"/>
      <c r="O177" s="35"/>
      <c r="P177" s="35"/>
      <c r="Q177" s="35"/>
      <c r="R177" s="35"/>
      <c r="S177" s="35"/>
      <c r="T177" s="35"/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</row>
  </sheetData>
  <sheetProtection algorithmName="SHA-512" hashValue="UQaJf2eg4OLK5ph9ARJRc7/LRLNr9sltaIGflrFkgm7q5R2JgOtmvAJ4jFf8IIxAPQFWmW/lSimP28JP+VX04w==" saltValue="3n5ikaCF/ezCOLSsHrmCqS4ZE7g//UST/x6LGnjDwXqoG/Yap293D8Prd+w0PuEM3weuCRJ4a2O8mQhNvJZlNQ==" spinCount="100000" sheet="1" objects="1" scenarios="1" formatColumns="0" formatRows="0" autoFilter="0"/>
  <autoFilter ref="C122:K176"/>
  <mergeCells count="9">
    <mergeCell ref="E87:H87"/>
    <mergeCell ref="E113:H113"/>
    <mergeCell ref="E115:H115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8</vt:i4>
      </vt:variant>
      <vt:variant>
        <vt:lpstr>Pojmenované oblasti</vt:lpstr>
      </vt:variant>
      <vt:variant>
        <vt:i4>16</vt:i4>
      </vt:variant>
    </vt:vector>
  </HeadingPairs>
  <TitlesOfParts>
    <vt:vector size="24" baseType="lpstr">
      <vt:lpstr>Rekapitulace stavby</vt:lpstr>
      <vt:lpstr>SO 01 - Oprava žlabu</vt:lpstr>
      <vt:lpstr>SO 02 - Oprava vozovky</vt:lpstr>
      <vt:lpstr>SO 03 - Oprava zpevněných...</vt:lpstr>
      <vt:lpstr>SO 04 - Oprava dešťové ka...</vt:lpstr>
      <vt:lpstr>SO 05 - Oprava kanalizačn...</vt:lpstr>
      <vt:lpstr>SO 07 - Oprava odvodňovac...</vt:lpstr>
      <vt:lpstr>03 - Vedlejší a ostatní n...</vt:lpstr>
      <vt:lpstr>'03 - Vedlejší a ostatní n...'!Názvy_tisku</vt:lpstr>
      <vt:lpstr>'Rekapitulace stavby'!Názvy_tisku</vt:lpstr>
      <vt:lpstr>'SO 01 - Oprava žlabu'!Názvy_tisku</vt:lpstr>
      <vt:lpstr>'SO 02 - Oprava vozovky'!Názvy_tisku</vt:lpstr>
      <vt:lpstr>'SO 03 - Oprava zpevněných...'!Názvy_tisku</vt:lpstr>
      <vt:lpstr>'SO 04 - Oprava dešťové ka...'!Názvy_tisku</vt:lpstr>
      <vt:lpstr>'SO 05 - Oprava kanalizačn...'!Názvy_tisku</vt:lpstr>
      <vt:lpstr>'SO 07 - Oprava odvodňovac...'!Názvy_tisku</vt:lpstr>
      <vt:lpstr>'03 - Vedlejší a ostatní n...'!Oblast_tisku</vt:lpstr>
      <vt:lpstr>'Rekapitulace stavby'!Oblast_tisku</vt:lpstr>
      <vt:lpstr>'SO 01 - Oprava žlabu'!Oblast_tisku</vt:lpstr>
      <vt:lpstr>'SO 02 - Oprava vozovky'!Oblast_tisku</vt:lpstr>
      <vt:lpstr>'SO 03 - Oprava zpevněných...'!Oblast_tisku</vt:lpstr>
      <vt:lpstr>'SO 04 - Oprava dešťové ka...'!Oblast_tisku</vt:lpstr>
      <vt:lpstr>'SO 05 - Oprava kanalizačn...'!Oblast_tisku</vt:lpstr>
      <vt:lpstr>'SO 07 - Oprava odvodňovac...'!Oblast_tisku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Romášek Pavel</dc:creator>
  <cp:lastModifiedBy>Ing. Jakub Hušek</cp:lastModifiedBy>
  <dcterms:created xsi:type="dcterms:W3CDTF">2022-01-26T09:27:58Z</dcterms:created>
  <dcterms:modified xsi:type="dcterms:W3CDTF">2022-05-11T12:40:19Z</dcterms:modified>
</cp:coreProperties>
</file>